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ЭтаКнига" defaultThemeVersion="124226"/>
  <mc:AlternateContent xmlns:mc="http://schemas.openxmlformats.org/markup-compatibility/2006">
    <mc:Choice Requires="x15">
      <x15ac:absPath xmlns:x15ac="http://schemas.microsoft.com/office/spreadsheetml/2010/11/ac" url="C:\Users\101400323\Desktop\Post\"/>
    </mc:Choice>
  </mc:AlternateContent>
  <xr:revisionPtr revIDLastSave="0" documentId="8_{70210B95-DC19-40DD-BD8A-7B7F57FED364}" xr6:coauthVersionLast="47" xr6:coauthVersionMax="47" xr10:uidLastSave="{00000000-0000-0000-0000-000000000000}"/>
  <bookViews>
    <workbookView xWindow="-120" yWindow="-120" windowWidth="29040" windowHeight="15990" tabRatio="800" activeTab="8" xr2:uid="{3757CB7A-F972-4E14-BF7A-C59CB0302DA6}"/>
  </bookViews>
  <sheets>
    <sheet name="Дод 1 доходи" sheetId="61" r:id="rId1"/>
    <sheet name="дод 2 джерела" sheetId="64" r:id="rId2"/>
    <sheet name="дод.3 " sheetId="56" r:id="rId3"/>
    <sheet name="дод 3.1" sheetId="30" r:id="rId4"/>
    <sheet name="дод 4 кред" sheetId="71" r:id="rId5"/>
    <sheet name="дод.5 трансф" sheetId="60" r:id="rId6"/>
    <sheet name="дод 6 публ ін " sheetId="70" r:id="rId7"/>
    <sheet name="дод 6.1 публ ін  " sheetId="72" r:id="rId8"/>
    <sheet name="дод.7 прогр" sheetId="58" r:id="rId9"/>
  </sheets>
  <externalReferences>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s>
  <definedNames>
    <definedName name="____________A50" localSheetId="8">[1]Пер!$N$34</definedName>
    <definedName name="____________A50">[1]Пер!$N$34</definedName>
    <definedName name="____________A51" localSheetId="8">[1]Пер!$N$33</definedName>
    <definedName name="____________A51">[1]Пер!$N$33</definedName>
    <definedName name="____________HAV80">#REF!</definedName>
    <definedName name="____________mes09">#REF!</definedName>
    <definedName name="____________Mes1">#REF!</definedName>
    <definedName name="____________Mes2">#REF!</definedName>
    <definedName name="____________NS80">#REF!</definedName>
    <definedName name="____________PCH3">#REF!</definedName>
    <definedName name="____________PV3">#REF!</definedName>
    <definedName name="___________A50">[2]Пер!$N$34</definedName>
    <definedName name="___________A51">[2]Пер!$N$33</definedName>
    <definedName name="___________HAV80">#REF!</definedName>
    <definedName name="___________mes09">#REF!</definedName>
    <definedName name="___________Mes1">#REF!</definedName>
    <definedName name="___________Mes2">#REF!</definedName>
    <definedName name="___________NS80">#REF!</definedName>
    <definedName name="___________PCH3">#REF!</definedName>
    <definedName name="___________PV3">#REF!</definedName>
    <definedName name="__________A50">[2]Пер!$N$34</definedName>
    <definedName name="__________A51">[2]Пер!$N$33</definedName>
    <definedName name="__________HAV80">#REF!</definedName>
    <definedName name="__________mes09">#REF!</definedName>
    <definedName name="__________Mes1">#REF!</definedName>
    <definedName name="__________Mes2">#REF!</definedName>
    <definedName name="__________NS80">#REF!</definedName>
    <definedName name="__________PCH3">#REF!</definedName>
    <definedName name="__________PV3">#REF!</definedName>
    <definedName name="_________A50">[2]Пер!$N$34</definedName>
    <definedName name="_________A51">[2]Пер!$N$33</definedName>
    <definedName name="_________HAV80">#REF!</definedName>
    <definedName name="_________mes09">#REF!</definedName>
    <definedName name="_________Mes1">#REF!</definedName>
    <definedName name="_________Mes2">#REF!</definedName>
    <definedName name="_________NS80">#REF!</definedName>
    <definedName name="_________PCH3">#REF!</definedName>
    <definedName name="_________PV3">#REF!</definedName>
    <definedName name="________A50">[2]Пер!$N$34</definedName>
    <definedName name="________A51">[2]Пер!$N$33</definedName>
    <definedName name="________HAV80">#REF!</definedName>
    <definedName name="________mes09">#REF!</definedName>
    <definedName name="________Mes1">#REF!</definedName>
    <definedName name="________Mes2">#REF!</definedName>
    <definedName name="________NS80">#REF!</definedName>
    <definedName name="________PCH3">#REF!</definedName>
    <definedName name="________PV3">#REF!</definedName>
    <definedName name="_______A50">[2]Пер!$N$34</definedName>
    <definedName name="_______A51">[2]Пер!$N$33</definedName>
    <definedName name="_______HAV80">#REF!</definedName>
    <definedName name="_______mes09">#REF!</definedName>
    <definedName name="_______Mes1">#REF!</definedName>
    <definedName name="_______Mes2">#REF!</definedName>
    <definedName name="_______NS80">#REF!</definedName>
    <definedName name="_______PCH3">#REF!</definedName>
    <definedName name="_______PV3">#REF!</definedName>
    <definedName name="______A50">[2]Пер!$N$34</definedName>
    <definedName name="______A51">[2]Пер!$N$33</definedName>
    <definedName name="______HAV80">#REF!</definedName>
    <definedName name="______mes09">#REF!</definedName>
    <definedName name="______Mes1">#REF!</definedName>
    <definedName name="______Mes2">#REF!</definedName>
    <definedName name="______NS80">#REF!</definedName>
    <definedName name="______PCH3">#REF!</definedName>
    <definedName name="______PV3">#REF!</definedName>
    <definedName name="_____A50">[2]Пер!$N$34</definedName>
    <definedName name="_____A51">[2]Пер!$N$33</definedName>
    <definedName name="_____d2">#REF!</definedName>
    <definedName name="_____dod44">[2]Пер!$N$34</definedName>
    <definedName name="_____HAV80">#REF!</definedName>
    <definedName name="_____mes09">#REF!</definedName>
    <definedName name="_____Mes1">#REF!</definedName>
    <definedName name="_____Mes2">#REF!</definedName>
    <definedName name="_____NS80">#REF!</definedName>
    <definedName name="_____PCH3">#REF!</definedName>
    <definedName name="_____PV3">#REF!</definedName>
    <definedName name="____A50">[2]Пер!$N$34</definedName>
    <definedName name="____A51">[2]Пер!$N$33</definedName>
    <definedName name="____d2">#REF!</definedName>
    <definedName name="____dod44">[2]Пер!$N$34</definedName>
    <definedName name="____HAV80">#REF!</definedName>
    <definedName name="____mes09">#REF!</definedName>
    <definedName name="____Mes1">#REF!</definedName>
    <definedName name="____Mes2">#REF!</definedName>
    <definedName name="____NS80">#REF!</definedName>
    <definedName name="____PCH3">#REF!</definedName>
    <definedName name="____PV3">#REF!</definedName>
    <definedName name="___A50">[2]Пер!$N$34</definedName>
    <definedName name="___A51">[2]Пер!$N$33</definedName>
    <definedName name="___d2">#REF!</definedName>
    <definedName name="___dod4">[2]Пер!$N$34</definedName>
    <definedName name="___dod44">[2]Пер!$N$34</definedName>
    <definedName name="___HAV80">#REF!</definedName>
    <definedName name="___mes09">#REF!</definedName>
    <definedName name="___Mes1">#REF!</definedName>
    <definedName name="___Mes2">#REF!</definedName>
    <definedName name="___NS80">#REF!</definedName>
    <definedName name="___PCH3">#REF!</definedName>
    <definedName name="___PV3">#REF!</definedName>
    <definedName name="___T110100">'[3]110100:240603'!$R$8</definedName>
    <definedName name="__A50">[4]Пер!$N$34</definedName>
    <definedName name="__A51">[4]Пер!$N$33</definedName>
    <definedName name="__d2">#REF!</definedName>
    <definedName name="__dod4">[2]Пер!$N$34</definedName>
    <definedName name="__dod44">[2]Пер!$N$34</definedName>
    <definedName name="__HAV80">#REF!</definedName>
    <definedName name="__mes09">#REF!</definedName>
    <definedName name="__Mes1">#REF!</definedName>
    <definedName name="__Mes2">#REF!</definedName>
    <definedName name="__NS80">#REF!</definedName>
    <definedName name="__PCH3">#REF!</definedName>
    <definedName name="__PV3">#REF!</definedName>
    <definedName name="__T110100">'[3]110100:240603'!$R$8</definedName>
    <definedName name="_123">#REF!</definedName>
    <definedName name="_A50">[4]Пер!$N$34</definedName>
    <definedName name="_A51">[4]Пер!$N$33</definedName>
    <definedName name="_d2">#REF!</definedName>
    <definedName name="_dod4">[2]Пер!$N$34</definedName>
    <definedName name="_dod44">[2]Пер!$N$34</definedName>
    <definedName name="_FilterDatabase" hidden="1">#REF!</definedName>
    <definedName name="_HAV80">#REF!</definedName>
    <definedName name="_mes09">#REF!</definedName>
    <definedName name="_Mes1">#REF!</definedName>
    <definedName name="_Mes2">#REF!</definedName>
    <definedName name="_NS80">#REF!</definedName>
    <definedName name="_PCH3">#REF!</definedName>
    <definedName name="_PV3">#REF!</definedName>
    <definedName name="_T110100">'[3]110100:240603'!$R$8</definedName>
    <definedName name="_Б21000">#REF!</definedName>
    <definedName name="_Б22000">#REF!</definedName>
    <definedName name="_Б22100">#REF!</definedName>
    <definedName name="_Б22110">#REF!</definedName>
    <definedName name="_Б22111">#REF!</definedName>
    <definedName name="_Б22112">#REF!</definedName>
    <definedName name="_Б22200">#REF!</definedName>
    <definedName name="_Б23000">#REF!</definedName>
    <definedName name="_Б24000">#REF!</definedName>
    <definedName name="_Б25000">#REF!</definedName>
    <definedName name="_Б41000">#REF!</definedName>
    <definedName name="_Б42000">#REF!</definedName>
    <definedName name="_Б43000">#REF!</definedName>
    <definedName name="_Б44000">#REF!</definedName>
    <definedName name="_Б45000">#REF!</definedName>
    <definedName name="_Б46000">#REF!</definedName>
    <definedName name="_В010100">#REF!</definedName>
    <definedName name="_В010200">#REF!</definedName>
    <definedName name="_В040000">#REF!</definedName>
    <definedName name="_В050000">#REF!</definedName>
    <definedName name="_В060000">#REF!</definedName>
    <definedName name="_В070000">#REF!</definedName>
    <definedName name="_В080000">#REF!</definedName>
    <definedName name="_В090000">#REF!</definedName>
    <definedName name="_В090200">#REF!</definedName>
    <definedName name="_В090201">#REF!</definedName>
    <definedName name="_В090202">#REF!</definedName>
    <definedName name="_В090203">#REF!</definedName>
    <definedName name="_В090300">#REF!</definedName>
    <definedName name="_В090301">#REF!</definedName>
    <definedName name="_В090302">#REF!</definedName>
    <definedName name="_В090303">#REF!</definedName>
    <definedName name="_В090304">#REF!</definedName>
    <definedName name="_В090305">#REF!</definedName>
    <definedName name="_В090306">#REF!</definedName>
    <definedName name="_В090307">#REF!</definedName>
    <definedName name="_В090400">#REF!</definedName>
    <definedName name="_В090405">#REF!</definedName>
    <definedName name="_В090412">#REF!</definedName>
    <definedName name="_В090601">#REF!</definedName>
    <definedName name="_В090700">#REF!</definedName>
    <definedName name="_В090900">#REF!</definedName>
    <definedName name="_В091100">#REF!</definedName>
    <definedName name="_В091200">#REF!</definedName>
    <definedName name="_В100000">#REF!</definedName>
    <definedName name="_В100100">#REF!</definedName>
    <definedName name="_В100103">#REF!</definedName>
    <definedName name="_В100200">#REF!</definedName>
    <definedName name="_В100203">#REF!</definedName>
    <definedName name="_В100204">#REF!</definedName>
    <definedName name="_В110000">#REF!</definedName>
    <definedName name="_В120000">#REF!</definedName>
    <definedName name="_В130000">#REF!</definedName>
    <definedName name="_В140000">#REF!</definedName>
    <definedName name="_В140102">#REF!</definedName>
    <definedName name="_В150000">#REF!</definedName>
    <definedName name="_В150101">#REF!</definedName>
    <definedName name="_В160000">#REF!</definedName>
    <definedName name="_В160100">#REF!</definedName>
    <definedName name="_В160103">#REF!</definedName>
    <definedName name="_В160200">#REF!</definedName>
    <definedName name="_В160300">#REF!</definedName>
    <definedName name="_В160304">#REF!</definedName>
    <definedName name="_В170000">#REF!</definedName>
    <definedName name="_В170100">#REF!</definedName>
    <definedName name="_В170101">#REF!</definedName>
    <definedName name="_В170300">#REF!</definedName>
    <definedName name="_В170303">#REF!</definedName>
    <definedName name="_В170600">#REF!</definedName>
    <definedName name="_В170601">#REF!</definedName>
    <definedName name="_В170700">#REF!</definedName>
    <definedName name="_В170703">#REF!</definedName>
    <definedName name="_В200000">#REF!</definedName>
    <definedName name="_В210000">#REF!</definedName>
    <definedName name="_В210200">#REF!</definedName>
    <definedName name="_В240000">#REF!</definedName>
    <definedName name="_В240600">#REF!</definedName>
    <definedName name="_В250000">#REF!</definedName>
    <definedName name="_В250102">#REF!</definedName>
    <definedName name="_В250200">#REF!</definedName>
    <definedName name="_В250301">#REF!</definedName>
    <definedName name="_В250307">#REF!</definedName>
    <definedName name="_В250500">#REF!</definedName>
    <definedName name="_В250501">#REF!</definedName>
    <definedName name="_В250502">#REF!</definedName>
    <definedName name="_Д100000">#REF!</definedName>
    <definedName name="_Д110000">#REF!</definedName>
    <definedName name="_Д110100">#REF!</definedName>
    <definedName name="_Д110200">#REF!</definedName>
    <definedName name="_Д120000">#REF!</definedName>
    <definedName name="_Д120200">#REF!</definedName>
    <definedName name="_Д130000">#REF!</definedName>
    <definedName name="_Д130100">#REF!</definedName>
    <definedName name="_Д130200">#REF!</definedName>
    <definedName name="_Д130300">#REF!</definedName>
    <definedName name="_Д130500">#REF!</definedName>
    <definedName name="_Д140000">#REF!</definedName>
    <definedName name="_Д140601">#REF!</definedName>
    <definedName name="_Д140602">#REF!</definedName>
    <definedName name="_Д140603">#REF!</definedName>
    <definedName name="_Д140700">#REF!</definedName>
    <definedName name="_Д160000">#REF!</definedName>
    <definedName name="_Д160100">#REF!</definedName>
    <definedName name="_Д160200">#REF!</definedName>
    <definedName name="_Д160300">#REF!</definedName>
    <definedName name="_Д200000">#REF!</definedName>
    <definedName name="_Д210000">#REF!</definedName>
    <definedName name="_Д210700">#REF!</definedName>
    <definedName name="_Д220000">#REF!</definedName>
    <definedName name="_Д220800">#REF!</definedName>
    <definedName name="_Д220900">#REF!</definedName>
    <definedName name="_Д230000">#REF!</definedName>
    <definedName name="_Д240000">#REF!</definedName>
    <definedName name="_Д240800">#REF!</definedName>
    <definedName name="_Д400000">#REF!</definedName>
    <definedName name="_Д410100">#REF!</definedName>
    <definedName name="_Д410400">#REF!</definedName>
    <definedName name="_Д500000">#REF!</definedName>
    <definedName name="_Д500800">#REF!</definedName>
    <definedName name="_Д500900">#REF!</definedName>
    <definedName name="_Е1000">#REF!</definedName>
    <definedName name="_Е1100">#REF!</definedName>
    <definedName name="_Е1110">#REF!</definedName>
    <definedName name="_Е1120">#REF!</definedName>
    <definedName name="_Е1130">#REF!</definedName>
    <definedName name="_Е1140">#REF!</definedName>
    <definedName name="_Е1150">#REF!</definedName>
    <definedName name="_Е1160">#REF!</definedName>
    <definedName name="_Е1161">#REF!</definedName>
    <definedName name="_Е1162">#REF!</definedName>
    <definedName name="_Е1163">#REF!</definedName>
    <definedName name="_Е1164">#REF!</definedName>
    <definedName name="_Е1170">#REF!</definedName>
    <definedName name="_Е1200">#REF!</definedName>
    <definedName name="_Е1300">#REF!</definedName>
    <definedName name="_Е1340">#REF!</definedName>
    <definedName name="_Е2000">#REF!</definedName>
    <definedName name="_Е2100">#REF!</definedName>
    <definedName name="_Е2110">#REF!</definedName>
    <definedName name="_Е2120">#REF!</definedName>
    <definedName name="_Е2130">#REF!</definedName>
    <definedName name="_Е2200">#REF!</definedName>
    <definedName name="_Е2300">#REF!</definedName>
    <definedName name="_Е3000">#REF!</definedName>
    <definedName name="_Е4000">#REF!</definedName>
    <definedName name="_ІБ900501">#REF!</definedName>
    <definedName name="_ІБ900502">#REF!</definedName>
    <definedName name="_ІВ900201">#REF!</definedName>
    <definedName name="_ІВ900202">#REF!</definedName>
    <definedName name="_ІД900101">#REF!</definedName>
    <definedName name="_ІД900102">#REF!</definedName>
    <definedName name="_ІЕ900203">#REF!</definedName>
    <definedName name="_ІЕ900300">#REF!</definedName>
    <definedName name="_ІФ900400">#REF!</definedName>
    <definedName name="_Ф100000">#REF!</definedName>
    <definedName name="_Ф101000">#REF!</definedName>
    <definedName name="_Ф102000">#REF!</definedName>
    <definedName name="_Ф201000">#REF!</definedName>
    <definedName name="_Ф201010">#REF!</definedName>
    <definedName name="_Ф201011">#REF!</definedName>
    <definedName name="_Ф201012">#REF!</definedName>
    <definedName name="_Ф201020">#REF!</definedName>
    <definedName name="_Ф201021">#REF!</definedName>
    <definedName name="_Ф201022">#REF!</definedName>
    <definedName name="_Ф201030">#REF!</definedName>
    <definedName name="_Ф201031">#REF!</definedName>
    <definedName name="_Ф201032">#REF!</definedName>
    <definedName name="_Ф202000">#REF!</definedName>
    <definedName name="_Ф202010">#REF!</definedName>
    <definedName name="_Ф202011">#REF!</definedName>
    <definedName name="_Ф202012">#REF!</definedName>
    <definedName name="_Ф203000">#REF!</definedName>
    <definedName name="_Ф203010">#REF!</definedName>
    <definedName name="_Ф203011">#REF!</definedName>
    <definedName name="_Ф203012">#REF!</definedName>
    <definedName name="_Ф204000">#REF!</definedName>
    <definedName name="_Ф205000">#REF!</definedName>
    <definedName name="_Ф206000">#REF!</definedName>
    <definedName name="_Ф206001">#REF!</definedName>
    <definedName name="_Ф206002">#REF!</definedName>
    <definedName name="_xlnm._FilterDatabase" hidden="1">#N/A</definedName>
    <definedName name="aa">#REF!</definedName>
    <definedName name="add">#REF!</definedName>
    <definedName name="asdf">#REF!</definedName>
    <definedName name="AVT">#REF!</definedName>
    <definedName name="bb">#REF!</definedName>
    <definedName name="bbb">#REF!</definedName>
    <definedName name="BEC">#REF!</definedName>
    <definedName name="CREXPORT">#REF!</definedName>
    <definedName name="DKS">#REF!</definedName>
    <definedName name="dod">#REF!</definedName>
    <definedName name="dod_4">#REF!</definedName>
    <definedName name="dodat1">[2]Пер!$N$33</definedName>
    <definedName name="dodik">#REF!</definedName>
    <definedName name="DON1KC">#REF!</definedName>
    <definedName name="Dt">#REF!</definedName>
    <definedName name="fg">#REF!</definedName>
    <definedName name="HAVSTJAG">#REF!</definedName>
    <definedName name="hg">#REF!</definedName>
    <definedName name="hhhh">#REF!</definedName>
    <definedName name="HKC">#REF!</definedName>
    <definedName name="HSKC">#REF!</definedName>
    <definedName name="jhjhjhj">#REF!</definedName>
    <definedName name="kj">#REF!</definedName>
    <definedName name="M">[2]Пер!$N$34</definedName>
    <definedName name="Mes">#REF!</definedName>
    <definedName name="Mes_Txt">#REF!</definedName>
    <definedName name="Mes_Txt2">#REF!</definedName>
    <definedName name="MTS">[5]Пер!$N$33</definedName>
    <definedName name="MTS_Txt">#REF!</definedName>
    <definedName name="n" localSheetId="6" hidden="1">{#N/A,#N/A,FALSE,"Лист4"}</definedName>
    <definedName name="n" localSheetId="7" hidden="1">{#N/A,#N/A,FALSE,"Лист4"}</definedName>
    <definedName name="N">[2]Пер!$N$33</definedName>
    <definedName name="NAVDON">#REF!</definedName>
    <definedName name="NDO">#REF!</definedName>
    <definedName name="NK">#REF!</definedName>
    <definedName name="NKS">#REF!</definedName>
    <definedName name="NST">#REF!</definedName>
    <definedName name="NSTS">#REF!</definedName>
    <definedName name="Obl_Reg">[6]reg!$B$1:$N$541</definedName>
    <definedName name="oblastja">#REF!</definedName>
    <definedName name="plat123_Запрос">#REF!</definedName>
    <definedName name="platniki">#REF!</definedName>
    <definedName name="Print_Area" localSheetId="8">'дод.7 прогр'!$A$2:$J$109</definedName>
    <definedName name="Print_Titles" localSheetId="2">'дод.3 '!$7:$10</definedName>
    <definedName name="Print_Titles" localSheetId="8">'дод.7 прогр'!$7:$8</definedName>
    <definedName name="qqqq">#REF!</definedName>
    <definedName name="RR_Txt">#REF!</definedName>
    <definedName name="user">[2]Пер!$N$34</definedName>
    <definedName name="user1">[2]Пер!$N$33</definedName>
    <definedName name="wrn.Інструкція." localSheetId="6" hidden="1">{#N/A,#N/A,FALSE,"Лист4"}</definedName>
    <definedName name="wrn.Інструкція." localSheetId="7" hidden="1">{#N/A,#N/A,FALSE,"Лист4"}</definedName>
    <definedName name="wrn.Інструкція." hidden="1">{#N/A,#N/A,FALSE,"Лист4"}</definedName>
    <definedName name="Z_03B0B3DA_D3A4_42AD_B307_1A4E0842AF4B_.wvu.PrintArea" localSheetId="2" hidden="1">'дод.3 '!$A$3:$P$11</definedName>
    <definedName name="Z_03B0B3DA_D3A4_42AD_B307_1A4E0842AF4B_.wvu.PrintArea" localSheetId="8" hidden="1">'дод.7 прогр'!$A$2:$J$109</definedName>
    <definedName name="Z_03B0B3DA_D3A4_42AD_B307_1A4E0842AF4B_.wvu.PrintTitles" localSheetId="2" hidden="1">'дод.3 '!$7:$10</definedName>
    <definedName name="Z_03B0B3DA_D3A4_42AD_B307_1A4E0842AF4B_.wvu.PrintTitles" localSheetId="8" hidden="1">'дод.7 прогр'!$7:$8</definedName>
    <definedName name="Z_1424C569_718F_47D6_BC5A_D67C1E6BA45C_.wvu.PrintArea" localSheetId="2" hidden="1">'дод.3 '!$A$3:$P$11</definedName>
    <definedName name="Z_1424C569_718F_47D6_BC5A_D67C1E6BA45C_.wvu.PrintTitles" localSheetId="2" hidden="1">'дод.3 '!$7:$10</definedName>
    <definedName name="Z_1424C569_718F_47D6_BC5A_D67C1E6BA45C_.wvu.PrintTitles" localSheetId="8" hidden="1">'дод.7 прогр'!$7:$7</definedName>
    <definedName name="Z_22AB7979_3641_4765_88D7_090745087408_.wvu.PrintTitles" localSheetId="0" hidden="1">'Дод 1 доходи'!$9:$11</definedName>
    <definedName name="Z_28F31DBC_87D4_4408_9096_870B6397EBE3_.wvu.PrintArea" localSheetId="2" hidden="1">'дод.3 '!#REF!</definedName>
    <definedName name="Z_28F31DBC_87D4_4408_9096_870B6397EBE3_.wvu.PrintArea" localSheetId="8" hidden="1">'дод.7 прогр'!#REF!</definedName>
    <definedName name="Z_2B54D999_3764_411C_B077_B7657B8A935D_.wvu.PrintArea" localSheetId="8" hidden="1">'дод.7 прогр'!$A$2:$J$109</definedName>
    <definedName name="Z_2B54D999_3764_411C_B077_B7657B8A935D_.wvu.PrintTitles" localSheetId="2" hidden="1">'дод.3 '!$7:$10</definedName>
    <definedName name="Z_2B54D999_3764_411C_B077_B7657B8A935D_.wvu.PrintTitles" localSheetId="8" hidden="1">'дод.7 прогр'!$7:$9</definedName>
    <definedName name="Z_54ABD1B6_01DF_4CB9_8961_142341E3A7FC_.wvu.PrintArea" localSheetId="0" hidden="1">'Дод 1 доходи'!$A$1:$F$12</definedName>
    <definedName name="Z_54ABD1B6_01DF_4CB9_8961_142341E3A7FC_.wvu.PrintTitles" localSheetId="0" hidden="1">'Дод 1 доходи'!$9:$11</definedName>
    <definedName name="Z_88A3CD89_E364_46F3_84ED_2968A5B4342D_.wvu.PrintTitles" localSheetId="0" hidden="1">'Дод 1 доходи'!$9:$11</definedName>
    <definedName name="Z_B88CE7C0_040F_4A82_9AE4_42F5D2AA8B03_.wvu.PrintArea" localSheetId="8" hidden="1">'дод.7 прогр'!$A$2:$J$109</definedName>
    <definedName name="Z_B88CE7C0_040F_4A82_9AE4_42F5D2AA8B03_.wvu.PrintTitles" localSheetId="2" hidden="1">'дод.3 '!$7:$10</definedName>
    <definedName name="Z_B88CE7C0_040F_4A82_9AE4_42F5D2AA8B03_.wvu.PrintTitles" localSheetId="8" hidden="1">'дод.7 прогр'!$7:$9</definedName>
    <definedName name="Z_EF537109_2A8F_40EA_A773_76FC6E763118_.wvu.PrintArea" localSheetId="0" hidden="1">'Дод 1 доходи'!$A$1:$F$12</definedName>
    <definedName name="Z_EF537109_2A8F_40EA_A773_76FC6E763118_.wvu.PrintTitles" localSheetId="0" hidden="1">'Дод 1 доходи'!$9:$11</definedName>
    <definedName name="Z_F77A72E6_2539_44AF_98BC_D6931CD3707D_.wvu.PrintTitles" localSheetId="2" hidden="1">'дод.3 '!$7:$10</definedName>
    <definedName name="Z_F77A72E6_2539_44AF_98BC_D6931CD3707D_.wvu.PrintTitles" localSheetId="8" hidden="1">'дод.7 прогр'!$7:$8</definedName>
    <definedName name="zloch">#REF!</definedName>
    <definedName name="ZmUpl">#REF!</definedName>
    <definedName name="аа" localSheetId="6" hidden="1">{#N/A,#N/A,FALSE,"Лист4"}</definedName>
    <definedName name="аа" localSheetId="7" hidden="1">{#N/A,#N/A,FALSE,"Лист4"}</definedName>
    <definedName name="аа">#REF!</definedName>
    <definedName name="аааа" localSheetId="6" hidden="1">{#N/A,#N/A,FALSE,"Лист4"}</definedName>
    <definedName name="аааа" localSheetId="7" hidden="1">{#N/A,#N/A,FALSE,"Лист4"}</definedName>
    <definedName name="аааа" hidden="1">{#N/A,#N/A,FALSE,"Лист4"}</definedName>
    <definedName name="ааааа" localSheetId="6" hidden="1">{#N/A,#N/A,FALSE,"Лист4"}</definedName>
    <definedName name="ааааа" localSheetId="7" hidden="1">{#N/A,#N/A,FALSE,"Лист4"}</definedName>
    <definedName name="ааааа" hidden="1">{#N/A,#N/A,FALSE,"Лист4"}</definedName>
    <definedName name="аааг" localSheetId="6" hidden="1">{#N/A,#N/A,FALSE,"Лист4"}</definedName>
    <definedName name="аааг" localSheetId="7" hidden="1">{#N/A,#N/A,FALSE,"Лист4"}</definedName>
    <definedName name="аааг" hidden="1">{#N/A,#N/A,FALSE,"Лист4"}</definedName>
    <definedName name="ааао" localSheetId="6" hidden="1">{#N/A,#N/A,FALSE,"Лист4"}</definedName>
    <definedName name="ааао" localSheetId="7" hidden="1">{#N/A,#N/A,FALSE,"Лист4"}</definedName>
    <definedName name="ааао" hidden="1">{#N/A,#N/A,FALSE,"Лист4"}</definedName>
    <definedName name="аааоркк" localSheetId="6" hidden="1">{#N/A,#N/A,FALSE,"Лист4"}</definedName>
    <definedName name="аааоркк" localSheetId="7" hidden="1">{#N/A,#N/A,FALSE,"Лист4"}</definedName>
    <definedName name="аааоркк" hidden="1">{#N/A,#N/A,FALSE,"Лист4"}</definedName>
    <definedName name="аарр" localSheetId="6" hidden="1">{#N/A,#N/A,FALSE,"Лист4"}</definedName>
    <definedName name="аарр" localSheetId="7" hidden="1">{#N/A,#N/A,FALSE,"Лист4"}</definedName>
    <definedName name="аарр" hidden="1">{#N/A,#N/A,FALSE,"Лист4"}</definedName>
    <definedName name="амп" localSheetId="6" hidden="1">{#N/A,#N/A,FALSE,"Лист4"}</definedName>
    <definedName name="амп" localSheetId="7" hidden="1">{#N/A,#N/A,FALSE,"Лист4"}</definedName>
    <definedName name="амп" hidden="1">{#N/A,#N/A,FALSE,"Лист4"}</definedName>
    <definedName name="ап" localSheetId="6" hidden="1">{#N/A,#N/A,FALSE,"Лист4"}</definedName>
    <definedName name="ап" localSheetId="7" hidden="1">{#N/A,#N/A,FALSE,"Лист4"}</definedName>
    <definedName name="ап" hidden="1">{#N/A,#N/A,FALSE,"Лист4"}</definedName>
    <definedName name="апро" localSheetId="6" hidden="1">{#N/A,#N/A,FALSE,"Лист4"}</definedName>
    <definedName name="апро" localSheetId="7" hidden="1">{#N/A,#N/A,FALSE,"Лист4"}</definedName>
    <definedName name="апро" hidden="1">{#N/A,#N/A,FALSE,"Лист4"}</definedName>
    <definedName name="аунуну" localSheetId="6" hidden="1">{#N/A,#N/A,FALSE,"Лист4"}</definedName>
    <definedName name="аунуну" localSheetId="7" hidden="1">{#N/A,#N/A,FALSE,"Лист4"}</definedName>
    <definedName name="аунуну" hidden="1">{#N/A,#N/A,FALSE,"Лист4"}</definedName>
    <definedName name="б2000">#REF!</definedName>
    <definedName name="б22110">#REF!</definedName>
    <definedName name="б24">#REF!</definedName>
    <definedName name="б25">#REF!</definedName>
    <definedName name="_xlnm.Database">#REF!</definedName>
    <definedName name="Банк">'[7]Начни с меня'!$J$9</definedName>
    <definedName name="Банк_день">'[7]Начни с меня'!$F$9</definedName>
    <definedName name="Банк_день_березень">'[7]Начни с меня'!$F$12</definedName>
    <definedName name="Банк_день_вересень">'[7]Начни с меня'!$F$18</definedName>
    <definedName name="Банк_день_грудень">'[7]Начни с меня'!$F$21</definedName>
    <definedName name="Банк_день_жовтень">'[7]Начни с меня'!$F$19</definedName>
    <definedName name="Банк_день_квітень">'[7]Начни с меня'!$F$13</definedName>
    <definedName name="Банк_день_липень">'[7]Начни с меня'!$F$16</definedName>
    <definedName name="Банк_день_листопад">'[7]Начни с меня'!$F$20</definedName>
    <definedName name="Банк_день_лютий">'[7]Начни с меня'!$F$11</definedName>
    <definedName name="Банк_день_серпень">'[7]Начни с меня'!$F$17</definedName>
    <definedName name="Банк_день_січень">'[7]Начни с меня'!$F$10</definedName>
    <definedName name="Банк_день_травень">'[7]Начни с меня'!$F$14</definedName>
    <definedName name="Банк_день_червень">'[7]Начни с меня'!$F$15</definedName>
    <definedName name="Банк_рік">'[7]Начни с меня'!$D$9</definedName>
    <definedName name="банку">'[8]Начни с меня'!$F$16</definedName>
    <definedName name="бб" localSheetId="6" hidden="1">{#N/A,#N/A,FALSE,"Лист4"}</definedName>
    <definedName name="бб" localSheetId="7" hidden="1">{#N/A,#N/A,FALSE,"Лист4"}</definedName>
    <definedName name="бб" hidden="1">{#N/A,#N/A,FALSE,"Лист4"}</definedName>
    <definedName name="БББ">#REF!</definedName>
    <definedName name="В">#REF!</definedName>
    <definedName name="В68">#REF!</definedName>
    <definedName name="вап" localSheetId="6" hidden="1">{#N/A,#N/A,FALSE,"Лист4"}</definedName>
    <definedName name="вап" localSheetId="7" hidden="1">{#N/A,#N/A,FALSE,"Лист4"}</definedName>
    <definedName name="вап" hidden="1">{#N/A,#N/A,FALSE,"Лист4"}</definedName>
    <definedName name="вапа" localSheetId="6" hidden="1">{#N/A,#N/A,FALSE,"Лист4"}</definedName>
    <definedName name="вапа" localSheetId="7" hidden="1">{#N/A,#N/A,FALSE,"Лист4"}</definedName>
    <definedName name="вапа" hidden="1">{#N/A,#N/A,FALSE,"Лист4"}</definedName>
    <definedName name="вапро" localSheetId="6" hidden="1">{#N/A,#N/A,FALSE,"Лист4"}</definedName>
    <definedName name="вапро" localSheetId="7" hidden="1">{#N/A,#N/A,FALSE,"Лист4"}</definedName>
    <definedName name="вапро" hidden="1">{#N/A,#N/A,FALSE,"Лист4"}</definedName>
    <definedName name="вау" localSheetId="6" hidden="1">{#N/A,#N/A,FALSE,"Лист4"}</definedName>
    <definedName name="вау" localSheetId="7" hidden="1">{#N/A,#N/A,FALSE,"Лист4"}</definedName>
    <definedName name="вау" hidden="1">{#N/A,#N/A,FALSE,"Лист4"}</definedName>
    <definedName name="вв" localSheetId="6" hidden="1">{#N/A,#N/A,FALSE,"Лист4"}</definedName>
    <definedName name="вв" localSheetId="7" hidden="1">{#N/A,#N/A,FALSE,"Лист4"}</definedName>
    <definedName name="вв">'[9]основная(1)'!$B$4:$F$6</definedName>
    <definedName name="вмр" localSheetId="6" hidden="1">{#N/A,#N/A,FALSE,"Лист4"}</definedName>
    <definedName name="вмр" localSheetId="7" hidden="1">{#N/A,#N/A,FALSE,"Лист4"}</definedName>
    <definedName name="вмр" hidden="1">{#N/A,#N/A,FALSE,"Лист4"}</definedName>
    <definedName name="вруу" localSheetId="6" hidden="1">{#N/A,#N/A,FALSE,"Лист4"}</definedName>
    <definedName name="вруу" localSheetId="7" hidden="1">{#N/A,#N/A,FALSE,"Лист4"}</definedName>
    <definedName name="вруу" hidden="1">{#N/A,#N/A,FALSE,"Лист4"}</definedName>
    <definedName name="врууунуууу" localSheetId="6" hidden="1">{#N/A,#N/A,FALSE,"Лист4"}</definedName>
    <definedName name="врууунуууу" localSheetId="7" hidden="1">{#N/A,#N/A,FALSE,"Лист4"}</definedName>
    <definedName name="врууунуууу" hidden="1">{#N/A,#N/A,FALSE,"Лист4"}</definedName>
    <definedName name="вс">#REF!</definedName>
    <definedName name="гг" localSheetId="6" hidden="1">{#N/A,#N/A,FALSE,"Лист4"}</definedName>
    <definedName name="гг" localSheetId="7" hidden="1">{#N/A,#N/A,FALSE,"Лист4"}</definedName>
    <definedName name="гг" hidden="1">{#N/A,#N/A,FALSE,"Лист4"}</definedName>
    <definedName name="ггг" localSheetId="6" hidden="1">{#N/A,#N/A,FALSE,"Лист4"}</definedName>
    <definedName name="ггг" localSheetId="7" hidden="1">{#N/A,#N/A,FALSE,"Лист4"}</definedName>
    <definedName name="ггг" hidden="1">{#N/A,#N/A,FALSE,"Лист4"}</definedName>
    <definedName name="гго" localSheetId="6" hidden="1">{#N/A,#N/A,FALSE,"Лист4"}</definedName>
    <definedName name="гго" localSheetId="7" hidden="1">{#N/A,#N/A,FALSE,"Лист4"}</definedName>
    <definedName name="гго" hidden="1">{#N/A,#N/A,FALSE,"Лист4"}</definedName>
    <definedName name="ггшшз" localSheetId="6" hidden="1">{#N/A,#N/A,FALSE,"Лист4"}</definedName>
    <definedName name="ггшшз" localSheetId="7" hidden="1">{#N/A,#N/A,FALSE,"Лист4"}</definedName>
    <definedName name="ггшшз" hidden="1">{#N/A,#N/A,FALSE,"Лист4"}</definedName>
    <definedName name="ГПР">#REF!</definedName>
    <definedName name="гр" localSheetId="6" hidden="1">{#N/A,#N/A,FALSE,"Лист4"}</definedName>
    <definedName name="гр" localSheetId="7" hidden="1">{#N/A,#N/A,FALSE,"Лист4"}</definedName>
    <definedName name="гр" hidden="1">{#N/A,#N/A,FALSE,"Лист4"}</definedName>
    <definedName name="график">#REF!</definedName>
    <definedName name="Дата">[10]ЗДМмісяць!$C$2</definedName>
    <definedName name="ДБ_живі_рік">[11]ИсхОбл!$J$9:$J$35</definedName>
    <definedName name="ДБ_прогн_рік_дата">[11]ИсхОбл!$H$9:$H$35</definedName>
    <definedName name="ДБ_факт_рік">[12]ЗДМРік!$I$9:$I$35</definedName>
    <definedName name="дб1">#REF!</definedName>
    <definedName name="ДБпл_живі_міс">#REF!</definedName>
    <definedName name="ДБпл_живі_рік">#REF!</definedName>
    <definedName name="ДБпл_прогн_міс_дата">#REF!</definedName>
    <definedName name="ДБпл_прогн_рік_дата">#REF!</definedName>
    <definedName name="ДБпл_факт_міс">#REF!</definedName>
    <definedName name="ДБпл_факт_рік">#REF!</definedName>
    <definedName name="ддд" localSheetId="6" hidden="1">{#N/A,#N/A,FALSE,"Лист4"}</definedName>
    <definedName name="ддд" localSheetId="7" hidden="1">{#N/A,#N/A,FALSE,"Лист4"}</definedName>
    <definedName name="ддд" hidden="1">{#N/A,#N/A,FALSE,"Лист4"}</definedName>
    <definedName name="День">[10]ЗДМмісяць!$G$1</definedName>
    <definedName name="довидка">#REF!</definedName>
    <definedName name="дод_СПД">#REF!</definedName>
    <definedName name="Друк">'[7]Начни с меня'!$C$23</definedName>
    <definedName name="е" localSheetId="6" hidden="1">{#N/A,#N/A,FALSE,"Лист4"}</definedName>
    <definedName name="е" localSheetId="7" hidden="1">{#N/A,#N/A,FALSE,"Лист4"}</definedName>
    <definedName name="е" hidden="1">{#N/A,#N/A,FALSE,"Лист4"}</definedName>
    <definedName name="ее" localSheetId="6" hidden="1">{#N/A,#N/A,FALSE,"Лист4"}</definedName>
    <definedName name="ее" localSheetId="7" hidden="1">{#N/A,#N/A,FALSE,"Лист4"}</definedName>
    <definedName name="ее" hidden="1">{#N/A,#N/A,FALSE,"Лист4"}</definedName>
    <definedName name="ееге" localSheetId="6" hidden="1">{#N/A,#N/A,FALSE,"Лист4"}</definedName>
    <definedName name="ееге" localSheetId="7" hidden="1">{#N/A,#N/A,FALSE,"Лист4"}</definedName>
    <definedName name="ееге" hidden="1">{#N/A,#N/A,FALSE,"Лист4"}</definedName>
    <definedName name="еегше" localSheetId="6" hidden="1">{#N/A,#N/A,FALSE,"Лист4"}</definedName>
    <definedName name="еегше" localSheetId="7" hidden="1">{#N/A,#N/A,FALSE,"Лист4"}</definedName>
    <definedName name="еегше" hidden="1">{#N/A,#N/A,FALSE,"Лист4"}</definedName>
    <definedName name="еее" localSheetId="6" hidden="1">{#N/A,#N/A,FALSE,"Лист4"}</definedName>
    <definedName name="еее" localSheetId="7" hidden="1">{#N/A,#N/A,FALSE,"Лист4"}</definedName>
    <definedName name="еее" hidden="1">{#N/A,#N/A,FALSE,"Лист4"}</definedName>
    <definedName name="ееее" localSheetId="6" hidden="1">{#N/A,#N/A,FALSE,"Лист4"}</definedName>
    <definedName name="ееее" localSheetId="7" hidden="1">{#N/A,#N/A,FALSE,"Лист4"}</definedName>
    <definedName name="ееее" hidden="1">{#N/A,#N/A,FALSE,"Лист4"}</definedName>
    <definedName name="ееекк" localSheetId="6" hidden="1">{#N/A,#N/A,FALSE,"Лист4"}</definedName>
    <definedName name="ееекк" localSheetId="7" hidden="1">{#N/A,#N/A,FALSE,"Лист4"}</definedName>
    <definedName name="ееекк" hidden="1">{#N/A,#N/A,FALSE,"Лист4"}</definedName>
    <definedName name="еепке" localSheetId="6" hidden="1">{#N/A,#N/A,FALSE,"Лист4"}</definedName>
    <definedName name="еепке" localSheetId="7" hidden="1">{#N/A,#N/A,FALSE,"Лист4"}</definedName>
    <definedName name="еепке" hidden="1">{#N/A,#N/A,FALSE,"Лист4"}</definedName>
    <definedName name="еешгег" localSheetId="6" hidden="1">{#N/A,#N/A,FALSE,"Лист4"}</definedName>
    <definedName name="еешгег" localSheetId="7" hidden="1">{#N/A,#N/A,FALSE,"Лист4"}</definedName>
    <definedName name="еешгег" hidden="1">{#N/A,#N/A,FALSE,"Лист4"}</definedName>
    <definedName name="екуц" localSheetId="6" hidden="1">{#N/A,#N/A,FALSE,"Лист4"}</definedName>
    <definedName name="екуц" localSheetId="7" hidden="1">{#N/A,#N/A,FALSE,"Лист4"}</definedName>
    <definedName name="екуц" hidden="1">{#N/A,#N/A,FALSE,"Лист4"}</definedName>
    <definedName name="енг" localSheetId="6" hidden="1">{#N/A,#N/A,FALSE,"Лист4"}</definedName>
    <definedName name="енг" localSheetId="7" hidden="1">{#N/A,#N/A,FALSE,"Лист4"}</definedName>
    <definedName name="енг" hidden="1">{#N/A,#N/A,FALSE,"Лист4"}</definedName>
    <definedName name="епи" localSheetId="6" hidden="1">{#N/A,#N/A,FALSE,"Лист4"}</definedName>
    <definedName name="епи" localSheetId="7" hidden="1">{#N/A,#N/A,FALSE,"Лист4"}</definedName>
    <definedName name="епи" hidden="1">{#N/A,#N/A,FALSE,"Лист4"}</definedName>
    <definedName name="ешгееуу" localSheetId="6" hidden="1">{#N/A,#N/A,FALSE,"Лист4"}</definedName>
    <definedName name="ешгееуу" localSheetId="7" hidden="1">{#N/A,#N/A,FALSE,"Лист4"}</definedName>
    <definedName name="ешгееуу" hidden="1">{#N/A,#N/A,FALSE,"Лист4"}</definedName>
    <definedName name="є" localSheetId="6" hidden="1">{#N/A,#N/A,FALSE,"Лист4"}</definedName>
    <definedName name="є" localSheetId="7" hidden="1">{#N/A,#N/A,FALSE,"Лист4"}</definedName>
    <definedName name="є" hidden="1">{#N/A,#N/A,FALSE,"Лист4"}</definedName>
    <definedName name="єєє" localSheetId="6" hidden="1">{#N/A,#N/A,FALSE,"Лист4"}</definedName>
    <definedName name="єєє" localSheetId="7" hidden="1">{#N/A,#N/A,FALSE,"Лист4"}</definedName>
    <definedName name="єєє" hidden="1">{#N/A,#N/A,FALSE,"Лист4"}</definedName>
    <definedName name="єєєєєє" localSheetId="6" hidden="1">{#N/A,#N/A,FALSE,"Лист4"}</definedName>
    <definedName name="єєєєєє" localSheetId="7" hidden="1">{#N/A,#N/A,FALSE,"Лист4"}</definedName>
    <definedName name="єєєєєє" hidden="1">{#N/A,#N/A,FALSE,"Лист4"}</definedName>
    <definedName name="єєєєєєє" localSheetId="6" hidden="1">{#N/A,#N/A,FALSE,"Лист4"}</definedName>
    <definedName name="єєєєєєє" localSheetId="7" hidden="1">{#N/A,#N/A,FALSE,"Лист4"}</definedName>
    <definedName name="єєєєєєє" hidden="1">{#N/A,#N/A,FALSE,"Лист4"}</definedName>
    <definedName name="єєєєєєє." localSheetId="6" hidden="1">{#N/A,#N/A,FALSE,"Лист4"}</definedName>
    <definedName name="єєєєєєє." localSheetId="7" hidden="1">{#N/A,#N/A,FALSE,"Лист4"}</definedName>
    <definedName name="єєєєєєє." hidden="1">{#N/A,#N/A,FALSE,"Лист4"}</definedName>
    <definedName name="єж" localSheetId="6" hidden="1">{#N/A,#N/A,FALSE,"Лист4"}</definedName>
    <definedName name="єж" localSheetId="7" hidden="1">{#N/A,#N/A,FALSE,"Лист4"}</definedName>
    <definedName name="єж" hidden="1">{#N/A,#N/A,FALSE,"Лист4"}</definedName>
    <definedName name="жж" localSheetId="6" hidden="1">{#N/A,#N/A,FALSE,"Лист4"}</definedName>
    <definedName name="жж" localSheetId="7" hidden="1">{#N/A,#N/A,FALSE,"Лист4"}</definedName>
    <definedName name="жж">#REF!</definedName>
    <definedName name="житлове" localSheetId="6" hidden="1">{#N/A,#N/A,FALSE,"Лист4"}</definedName>
    <definedName name="житлове" localSheetId="7" hidden="1">{#N/A,#N/A,FALSE,"Лист4"}</definedName>
    <definedName name="житлове" hidden="1">{#N/A,#N/A,FALSE,"Лист4"}</definedName>
    <definedName name="_xlnm.Print_Titles" localSheetId="0">'Дод 1 доходи'!$9:$11</definedName>
    <definedName name="_xlnm.Print_Titles" localSheetId="3">'дод 3.1'!$9:$12</definedName>
    <definedName name="_xlnm.Print_Titles" localSheetId="6">'дод 6 публ ін '!$7:$8</definedName>
    <definedName name="_xlnm.Print_Titles" localSheetId="7">'дод 6.1 публ ін  '!$7:$8</definedName>
    <definedName name="_xlnm.Print_Titles" localSheetId="2">'дод.3 '!$7:$10</definedName>
    <definedName name="_xlnm.Print_Titles" localSheetId="8">'дод.7 прогр'!$7:$8</definedName>
    <definedName name="_xlnm.Print_Titles">#REF!</definedName>
    <definedName name="ЗБ_живі_рік">[11]ИсхОбл!$F$9:$F$35</definedName>
    <definedName name="ЗБ_прогн_рік_дата">[11]ИсхОбл!$D$9:$D$35</definedName>
    <definedName name="ЗБ_факт_рік">[12]ЗДМРік!$E$9:$E$35</definedName>
    <definedName name="здоровя" localSheetId="6" hidden="1">{#N/A,#N/A,FALSE,"Лист4"}</definedName>
    <definedName name="здоровя" localSheetId="7" hidden="1">{#N/A,#N/A,FALSE,"Лист4"}</definedName>
    <definedName name="здоровя" hidden="1">{#N/A,#N/A,FALSE,"Лист4"}</definedName>
    <definedName name="зз" localSheetId="6" hidden="1">{#N/A,#N/A,FALSE,"Лист4"}</definedName>
    <definedName name="зз" localSheetId="7" hidden="1">{#N/A,#N/A,FALSE,"Лист4"}</definedName>
    <definedName name="зз" hidden="1">{#N/A,#N/A,FALSE,"Лист4"}</definedName>
    <definedName name="ззз" localSheetId="6" hidden="1">{#N/A,#N/A,FALSE,"Лист4"}</definedName>
    <definedName name="ззз" localSheetId="7" hidden="1">{#N/A,#N/A,FALSE,"Лист4"}</definedName>
    <definedName name="ззз" hidden="1">{#N/A,#N/A,FALSE,"Лист4"}</definedName>
    <definedName name="зззз" localSheetId="6" hidden="1">{#N/A,#N/A,FALSE,"Лист4"}</definedName>
    <definedName name="зззз" localSheetId="7" hidden="1">{#N/A,#N/A,FALSE,"Лист4"}</definedName>
    <definedName name="зззз" hidden="1">{#N/A,#N/A,FALSE,"Лист4"}</definedName>
    <definedName name="ип" localSheetId="6" hidden="1">{#N/A,#N/A,FALSE,"Лист4"}</definedName>
    <definedName name="ип" localSheetId="7" hidden="1">{#N/A,#N/A,FALSE,"Лист4"}</definedName>
    <definedName name="ип" hidden="1">{#N/A,#N/A,FALSE,"Лист4"}</definedName>
    <definedName name="ить" localSheetId="6" hidden="1">{#N/A,#N/A,FALSE,"Лист4"}</definedName>
    <definedName name="ить" localSheetId="7" hidden="1">{#N/A,#N/A,FALSE,"Лист4"}</definedName>
    <definedName name="ить" hidden="1">{#N/A,#N/A,FALSE,"Лист4"}</definedName>
    <definedName name="І">#REF!</definedName>
    <definedName name="іваа" localSheetId="6" hidden="1">{#N/A,#N/A,FALSE,"Лист4"}</definedName>
    <definedName name="іваа" localSheetId="7" hidden="1">{#N/A,#N/A,FALSE,"Лист4"}</definedName>
    <definedName name="іваа" hidden="1">{#N/A,#N/A,FALSE,"Лист4"}</definedName>
    <definedName name="івап" localSheetId="6" hidden="1">{#N/A,#N/A,FALSE,"Лист4"}</definedName>
    <definedName name="івап" localSheetId="7" hidden="1">{#N/A,#N/A,FALSE,"Лист4"}</definedName>
    <definedName name="івап" hidden="1">{#N/A,#N/A,FALSE,"Лист4"}</definedName>
    <definedName name="івпа" localSheetId="6" hidden="1">{#N/A,#N/A,FALSE,"Лист4"}</definedName>
    <definedName name="івпа" localSheetId="7" hidden="1">{#N/A,#N/A,FALSE,"Лист4"}</definedName>
    <definedName name="івпа" hidden="1">{#N/A,#N/A,FALSE,"Лист4"}</definedName>
    <definedName name="іі" localSheetId="6" hidden="1">{#N/A,#N/A,FALSE,"Лист4"}</definedName>
    <definedName name="іі" localSheetId="7" hidden="1">{#N/A,#N/A,FALSE,"Лист4"}</definedName>
    <definedName name="іі" hidden="1">{#N/A,#N/A,FALSE,"Лист4"}</definedName>
    <definedName name="ііі" localSheetId="6" hidden="1">{#N/A,#N/A,FALSE,"Лист4"}</definedName>
    <definedName name="ііі" localSheetId="7" hidden="1">{#N/A,#N/A,FALSE,"Лист4"}</definedName>
    <definedName name="ііі" hidden="1">{#N/A,#N/A,FALSE,"Лист4"}</definedName>
    <definedName name="іііі" localSheetId="6" hidden="1">{#N/A,#N/A,FALSE,"Лист4"}</definedName>
    <definedName name="іііі" localSheetId="7" hidden="1">{#N/A,#N/A,FALSE,"Лист4"}</definedName>
    <definedName name="іііі" hidden="1">{#N/A,#N/A,FALSE,"Лист4"}</definedName>
    <definedName name="ін" localSheetId="6" hidden="1">{#N/A,#N/A,FALSE,"Лист4"}</definedName>
    <definedName name="ін" localSheetId="7" hidden="1">{#N/A,#N/A,FALSE,"Лист4"}</definedName>
    <definedName name="ін" hidden="1">{#N/A,#N/A,FALSE,"Лист4"}</definedName>
    <definedName name="інші" localSheetId="6" hidden="1">{#N/A,#N/A,FALSE,"Лист4"}</definedName>
    <definedName name="інші" localSheetId="7" hidden="1">{#N/A,#N/A,FALSE,"Лист4"}</definedName>
    <definedName name="інші" hidden="1">{#N/A,#N/A,FALSE,"Лист4"}</definedName>
    <definedName name="іук" localSheetId="6" hidden="1">{#N/A,#N/A,FALSE,"Лист4"}</definedName>
    <definedName name="іук" localSheetId="7" hidden="1">{#N/A,#N/A,FALSE,"Лист4"}</definedName>
    <definedName name="іук" hidden="1">{#N/A,#N/A,FALSE,"Лист4"}</definedName>
    <definedName name="їжд" localSheetId="6" hidden="1">{#N/A,#N/A,FALSE,"Лист4"}</definedName>
    <definedName name="їжд" localSheetId="7" hidden="1">{#N/A,#N/A,FALSE,"Лист4"}</definedName>
    <definedName name="їжд" hidden="1">{#N/A,#N/A,FALSE,"Лист4"}</definedName>
    <definedName name="ййй" localSheetId="6" hidden="1">{#N/A,#N/A,FALSE,"Лист4"}</definedName>
    <definedName name="ййй" localSheetId="7" hidden="1">{#N/A,#N/A,FALSE,"Лист4"}</definedName>
    <definedName name="ййй" hidden="1">{#N/A,#N/A,FALSE,"Лист4"}</definedName>
    <definedName name="йййй" localSheetId="6" hidden="1">{#N/A,#N/A,FALSE,"Лист4"}</definedName>
    <definedName name="йййй" localSheetId="7" hidden="1">{#N/A,#N/A,FALSE,"Лист4"}</definedName>
    <definedName name="йййй">#REF!</definedName>
    <definedName name="кгккг" localSheetId="6" hidden="1">{#N/A,#N/A,FALSE,"Лист4"}</definedName>
    <definedName name="кгккг" localSheetId="7" hidden="1">{#N/A,#N/A,FALSE,"Лист4"}</definedName>
    <definedName name="кгккг" hidden="1">{#N/A,#N/A,FALSE,"Лист4"}</definedName>
    <definedName name="кгкккк" localSheetId="6" hidden="1">{#N/A,#N/A,FALSE,"Лист4"}</definedName>
    <definedName name="кгкккк" localSheetId="7" hidden="1">{#N/A,#N/A,FALSE,"Лист4"}</definedName>
    <definedName name="кгкккк" hidden="1">{#N/A,#N/A,FALSE,"Лист4"}</definedName>
    <definedName name="кеуц" localSheetId="6" hidden="1">{#N/A,#N/A,FALSE,"Лист4"}</definedName>
    <definedName name="кеуц" localSheetId="7" hidden="1">{#N/A,#N/A,FALSE,"Лист4"}</definedName>
    <definedName name="кеуц" hidden="1">{#N/A,#N/A,FALSE,"Лист4"}</definedName>
    <definedName name="кк" localSheetId="6" hidden="1">{#N/A,#N/A,FALSE,"Лист4"}</definedName>
    <definedName name="кк" localSheetId="7" hidden="1">{#N/A,#N/A,FALSE,"Лист4"}</definedName>
    <definedName name="кк" hidden="1">{#N/A,#N/A,FALSE,"Лист4"}</definedName>
    <definedName name="ккгкг" localSheetId="6" hidden="1">{#N/A,#N/A,FALSE,"Лист4"}</definedName>
    <definedName name="ккгкг" localSheetId="7" hidden="1">{#N/A,#N/A,FALSE,"Лист4"}</definedName>
    <definedName name="ккгкг" hidden="1">{#N/A,#N/A,FALSE,"Лист4"}</definedName>
    <definedName name="ккк" localSheetId="6" hidden="1">{#N/A,#N/A,FALSE,"Лист4"}</definedName>
    <definedName name="ккк" localSheetId="7" hidden="1">{#N/A,#N/A,FALSE,"Лист4"}</definedName>
    <definedName name="ккк" hidden="1">{#N/A,#N/A,FALSE,"Лист4"}</definedName>
    <definedName name="кккну" localSheetId="6" hidden="1">{#N/A,#N/A,FALSE,"Лист4"}</definedName>
    <definedName name="кккну" localSheetId="7" hidden="1">{#N/A,#N/A,FALSE,"Лист4"}</definedName>
    <definedName name="кккну" hidden="1">{#N/A,#N/A,FALSE,"Лист4"}</definedName>
    <definedName name="кккокк" localSheetId="6" hidden="1">{#N/A,#N/A,FALSE,"Лист4"}</definedName>
    <definedName name="кккокк" localSheetId="7" hidden="1">{#N/A,#N/A,FALSE,"Лист4"}</definedName>
    <definedName name="кккокк" hidden="1">{#N/A,#N/A,FALSE,"Лист4"}</definedName>
    <definedName name="комунальне" localSheetId="6" hidden="1">{#N/A,#N/A,FALSE,"Лист4"}</definedName>
    <definedName name="комунальне" localSheetId="7" hidden="1">{#N/A,#N/A,FALSE,"Лист4"}</definedName>
    <definedName name="комунальне" hidden="1">{#N/A,#N/A,FALSE,"Лист4"}</definedName>
    <definedName name="кот" localSheetId="6" hidden="1">{#N/A,#N/A,FALSE,"Лист4"}</definedName>
    <definedName name="кот" localSheetId="7" hidden="1">{#N/A,#N/A,FALSE,"Лист4"}</definedName>
    <definedName name="кот" hidden="1">{#N/A,#N/A,FALSE,"Лист4"}</definedName>
    <definedName name="кр" localSheetId="6" hidden="1">{#N/A,#N/A,FALSE,"Лист4"}</definedName>
    <definedName name="кр" localSheetId="7" hidden="1">{#N/A,#N/A,FALSE,"Лист4"}</definedName>
    <definedName name="кр" hidden="1">{#N/A,#N/A,FALSE,"Лист4"}</definedName>
    <definedName name="культура" localSheetId="6" hidden="1">{#N/A,#N/A,FALSE,"Лист4"}</definedName>
    <definedName name="культура" localSheetId="7" hidden="1">{#N/A,#N/A,FALSE,"Лист4"}</definedName>
    <definedName name="культура" hidden="1">{#N/A,#N/A,FALSE,"Лист4"}</definedName>
    <definedName name="л" localSheetId="6" hidden="1">{#N/A,#N/A,FALSE,"Лист4"}</definedName>
    <definedName name="л" localSheetId="7" hidden="1">{#N/A,#N/A,FALSE,"Лист4"}</definedName>
    <definedName name="л" hidden="1">{#N/A,#N/A,FALSE,"Лист4"}</definedName>
    <definedName name="лд" localSheetId="6" hidden="1">{#N/A,#N/A,FALSE,"Лист4"}</definedName>
    <definedName name="лд" localSheetId="7" hidden="1">{#N/A,#N/A,FALSE,"Лист4"}</definedName>
    <definedName name="лд" hidden="1">{#N/A,#N/A,FALSE,"Лист4"}</definedName>
    <definedName name="лл" localSheetId="6" hidden="1">{#N/A,#N/A,FALSE,"Лист4"}</definedName>
    <definedName name="лл" localSheetId="7" hidden="1">{#N/A,#N/A,FALSE,"Лист4"}</definedName>
    <definedName name="лл" hidden="1">{#N/A,#N/A,FALSE,"Лист4"}</definedName>
    <definedName name="ллл" localSheetId="6" hidden="1">{#N/A,#N/A,FALSE,"Лист4"}</definedName>
    <definedName name="ллл" localSheetId="7" hidden="1">{#N/A,#N/A,FALSE,"Лист4"}</definedName>
    <definedName name="ллл" hidden="1">{#N/A,#N/A,FALSE,"Лист4"}</definedName>
    <definedName name="ллллл">#REF!</definedName>
    <definedName name="лнпллпл" localSheetId="6" hidden="1">{#N/A,#N/A,FALSE,"Лист4"}</definedName>
    <definedName name="лнпллпл" localSheetId="7" hidden="1">{#N/A,#N/A,FALSE,"Лист4"}</definedName>
    <definedName name="лнпллпл" hidden="1">{#N/A,#N/A,FALSE,"Лист4"}</definedName>
    <definedName name="мак" localSheetId="6" hidden="1">{#N/A,#N/A,FALSE,"Лист4"}</definedName>
    <definedName name="мак" localSheetId="7" hidden="1">{#N/A,#N/A,FALSE,"Лист4"}</definedName>
    <definedName name="мак" hidden="1">{#N/A,#N/A,FALSE,"Лист4"}</definedName>
    <definedName name="мінфін">#REF!</definedName>
    <definedName name="Місяць1">'[7]Начни с меня'!$C$9</definedName>
    <definedName name="Місяць2">'[7]Начни с меня'!$H$9</definedName>
    <definedName name="мм" localSheetId="6" hidden="1">{#N/A,#N/A,FALSE,"Лист4"}</definedName>
    <definedName name="мм" localSheetId="7" hidden="1">{#N/A,#N/A,FALSE,"Лист4"}</definedName>
    <definedName name="мм" hidden="1">{#N/A,#N/A,FALSE,"Лист4"}</definedName>
    <definedName name="мпе" localSheetId="6" hidden="1">{#N/A,#N/A,FALSE,"Лист4"}</definedName>
    <definedName name="мпе" localSheetId="7" hidden="1">{#N/A,#N/A,FALSE,"Лист4"}</definedName>
    <definedName name="мпе" hidden="1">{#N/A,#N/A,FALSE,"Лист4"}</definedName>
    <definedName name="нгнгш" localSheetId="6" hidden="1">{#N/A,#N/A,FALSE,"Лист4"}</definedName>
    <definedName name="нгнгш" localSheetId="7" hidden="1">{#N/A,#N/A,FALSE,"Лист4"}</definedName>
    <definedName name="нгнгш" hidden="1">{#N/A,#N/A,FALSE,"Лист4"}</definedName>
    <definedName name="ннггг" localSheetId="6" hidden="1">{#N/A,#N/A,FALSE,"Лист4"}</definedName>
    <definedName name="ннггг" localSheetId="7" hidden="1">{#N/A,#N/A,FALSE,"Лист4"}</definedName>
    <definedName name="ннггг" hidden="1">{#N/A,#N/A,FALSE,"Лист4"}</definedName>
    <definedName name="ннн" localSheetId="6" hidden="1">{#N/A,#N/A,FALSE,"Лист4"}</definedName>
    <definedName name="ннн" localSheetId="7" hidden="1">{#N/A,#N/A,FALSE,"Лист4"}</definedName>
    <definedName name="ннн" hidden="1">{#N/A,#N/A,FALSE,"Лист4"}</definedName>
    <definedName name="ннннг" localSheetId="6" hidden="1">{#N/A,#N/A,FALSE,"Лист4"}</definedName>
    <definedName name="ннннг" localSheetId="7" hidden="1">{#N/A,#N/A,FALSE,"Лист4"}</definedName>
    <definedName name="ннннг" hidden="1">{#N/A,#N/A,FALSE,"Лист4"}</definedName>
    <definedName name="нннннннн" localSheetId="6" hidden="1">{#N/A,#N/A,FALSE,"Лист4"}</definedName>
    <definedName name="нннннннн" localSheetId="7" hidden="1">{#N/A,#N/A,FALSE,"Лист4"}</definedName>
    <definedName name="нннннннн" hidden="1">{#N/A,#N/A,FALSE,"Лист4"}</definedName>
    <definedName name="ннншенгке" localSheetId="6" hidden="1">{#N/A,#N/A,FALSE,"Лист4"}</definedName>
    <definedName name="ннншенгке" localSheetId="7" hidden="1">{#N/A,#N/A,FALSE,"Лист4"}</definedName>
    <definedName name="ннншенгке" hidden="1">{#N/A,#N/A,FALSE,"Лист4"}</definedName>
    <definedName name="нншекк" localSheetId="6" hidden="1">{#N/A,#N/A,FALSE,"Лист4"}</definedName>
    <definedName name="нншекк" localSheetId="7" hidden="1">{#N/A,#N/A,FALSE,"Лист4"}</definedName>
    <definedName name="нншекк" hidden="1">{#N/A,#N/A,FALSE,"Лист4"}</definedName>
    <definedName name="_xlnm.Print_Area" localSheetId="0">'Дод 1 доходи'!$A$1:$F$45</definedName>
    <definedName name="_xlnm.Print_Area" localSheetId="3">'дод 3.1'!$A$1:$P$187</definedName>
    <definedName name="_xlnm.Print_Area" localSheetId="6">'дод 6 публ ін '!$A$1:$O$146</definedName>
    <definedName name="_xlnm.Print_Area" localSheetId="7">'дод 6.1 публ ін  '!$A$1:$O$59</definedName>
    <definedName name="_xlnm.Print_Area" localSheetId="2">'дод.3 '!$A$1:$P$125</definedName>
    <definedName name="_xlnm.Print_Area" localSheetId="5">'дод.5 трансф'!$A$1:$D$75</definedName>
    <definedName name="_xlnm.Print_Area" localSheetId="8">'дод.7 прогр'!$A$1:$J$112</definedName>
    <definedName name="_xlnm.Print_Area">#REF!</definedName>
    <definedName name="оггне" localSheetId="6" hidden="1">{#N/A,#N/A,FALSE,"Лист4"}</definedName>
    <definedName name="оггне" localSheetId="7" hidden="1">{#N/A,#N/A,FALSE,"Лист4"}</definedName>
    <definedName name="оггне" hidden="1">{#N/A,#N/A,FALSE,"Лист4"}</definedName>
    <definedName name="оллд" localSheetId="6" hidden="1">{#N/A,#N/A,FALSE,"Лист4"}</definedName>
    <definedName name="оллд" localSheetId="7" hidden="1">{#N/A,#N/A,FALSE,"Лист4"}</definedName>
    <definedName name="оллд" hidden="1">{#N/A,#N/A,FALSE,"Лист4"}</definedName>
    <definedName name="олол" localSheetId="6" hidden="1">{#N/A,#N/A,FALSE,"Лист4"}</definedName>
    <definedName name="олол" localSheetId="7" hidden="1">{#N/A,#N/A,FALSE,"Лист4"}</definedName>
    <definedName name="олол" hidden="1">{#N/A,#N/A,FALSE,"Лист4"}</definedName>
    <definedName name="оо" localSheetId="6" hidden="1">{#N/A,#N/A,FALSE,"Лист4"}</definedName>
    <definedName name="оо" localSheetId="7" hidden="1">{#N/A,#N/A,FALSE,"Лист4"}</definedName>
    <definedName name="оо" hidden="1">{#N/A,#N/A,FALSE,"Лист4"}</definedName>
    <definedName name="ооо" localSheetId="6" hidden="1">{#N/A,#N/A,FALSE,"Лист4"}</definedName>
    <definedName name="ооо" localSheetId="7" hidden="1">{#N/A,#N/A,FALSE,"Лист4"}</definedName>
    <definedName name="ооо" hidden="1">{#N/A,#N/A,FALSE,"Лист4"}</definedName>
    <definedName name="оооооо">#REF!</definedName>
    <definedName name="орнг" localSheetId="6" hidden="1">{#N/A,#N/A,FALSE,"Лист4"}</definedName>
    <definedName name="орнг" localSheetId="7" hidden="1">{#N/A,#N/A,FALSE,"Лист4"}</definedName>
    <definedName name="орнг" hidden="1">{#N/A,#N/A,FALSE,"Лист4"}</definedName>
    <definedName name="освіта" localSheetId="6" hidden="1">{#N/A,#N/A,FALSE,"Лист4"}</definedName>
    <definedName name="освіта" localSheetId="7" hidden="1">{#N/A,#N/A,FALSE,"Лист4"}</definedName>
    <definedName name="освіта" hidden="1">{#N/A,#N/A,FALSE,"Лист4"}</definedName>
    <definedName name="ох" localSheetId="6" hidden="1">{#N/A,#N/A,FALSE,"Лист4"}</definedName>
    <definedName name="ох" localSheetId="7" hidden="1">{#N/A,#N/A,FALSE,"Лист4"}</definedName>
    <definedName name="ох" hidden="1">{#N/A,#N/A,FALSE,"Лист4"}</definedName>
    <definedName name="охорона" localSheetId="6" hidden="1">{#N/A,#N/A,FALSE,"Лист4"}</definedName>
    <definedName name="охорона" localSheetId="7" hidden="1">{#N/A,#N/A,FALSE,"Лист4"}</definedName>
    <definedName name="охорона" hidden="1">{#N/A,#N/A,FALSE,"Лист4"}</definedName>
    <definedName name="плеккккг" localSheetId="6" hidden="1">{#N/A,#N/A,FALSE,"Лист4"}</definedName>
    <definedName name="плеккккг" localSheetId="7" hidden="1">{#N/A,#N/A,FALSE,"Лист4"}</definedName>
    <definedName name="плеккккг" hidden="1">{#N/A,#N/A,FALSE,"Лист4"}</definedName>
    <definedName name="пллеелш" localSheetId="6" hidden="1">{#N/A,#N/A,FALSE,"Лист4"}</definedName>
    <definedName name="пллеелш" localSheetId="7" hidden="1">{#N/A,#N/A,FALSE,"Лист4"}</definedName>
    <definedName name="пллеелш" hidden="1">{#N/A,#N/A,FALSE,"Лист4"}</definedName>
    <definedName name="попле" localSheetId="6" hidden="1">{#N/A,#N/A,FALSE,"Лист4"}</definedName>
    <definedName name="попле" localSheetId="7" hidden="1">{#N/A,#N/A,FALSE,"Лист4"}</definedName>
    <definedName name="попле" hidden="1">{#N/A,#N/A,FALSE,"Лист4"}</definedName>
    <definedName name="пот" localSheetId="6" hidden="1">{#N/A,#N/A,FALSE,"Лист4"}</definedName>
    <definedName name="пот" localSheetId="7" hidden="1">{#N/A,#N/A,FALSE,"Лист4"}</definedName>
    <definedName name="пот" hidden="1">{#N/A,#N/A,FALSE,"Лист4"}</definedName>
    <definedName name="пп" localSheetId="6" hidden="1">{#N/A,#N/A,FALSE,"Лист4"}</definedName>
    <definedName name="пп" localSheetId="7" hidden="1">{#N/A,#N/A,FALSE,"Лист4"}</definedName>
    <definedName name="пп" hidden="1">{#N/A,#N/A,FALSE,"Лист4"}</definedName>
    <definedName name="ппше" localSheetId="6" hidden="1">{#N/A,#N/A,FALSE,"Лист4"}</definedName>
    <definedName name="ппше" localSheetId="7" hidden="1">{#N/A,#N/A,FALSE,"Лист4"}</definedName>
    <definedName name="ппше" hidden="1">{#N/A,#N/A,FALSE,"Лист4"}</definedName>
    <definedName name="про" localSheetId="6" hidden="1">{#N/A,#N/A,FALSE,"Лист4"}</definedName>
    <definedName name="про" localSheetId="7" hidden="1">{#N/A,#N/A,FALSE,"Лист4"}</definedName>
    <definedName name="про" hidden="1">{#N/A,#N/A,FALSE,"Лист4"}</definedName>
    <definedName name="прое" localSheetId="6" hidden="1">{#N/A,#N/A,FALSE,"Лист4"}</definedName>
    <definedName name="прое" localSheetId="7" hidden="1">{#N/A,#N/A,FALSE,"Лист4"}</definedName>
    <definedName name="прое" hidden="1">{#N/A,#N/A,FALSE,"Лист4"}</definedName>
    <definedName name="прои" localSheetId="6" hidden="1">{#N/A,#N/A,FALSE,"Лист4"}</definedName>
    <definedName name="прои" localSheetId="7" hidden="1">{#N/A,#N/A,FALSE,"Лист4"}</definedName>
    <definedName name="прои" hidden="1">{#N/A,#N/A,FALSE,"Лист4"}</definedName>
    <definedName name="проол">#REF!</definedName>
    <definedName name="Рік">[10]ЗДМмісяць!$C$1</definedName>
    <definedName name="розрах">[13]Пер!$N$33</definedName>
    <definedName name="рор" localSheetId="6" hidden="1">{#N/A,#N/A,FALSE,"Лист4"}</definedName>
    <definedName name="рор" localSheetId="7" hidden="1">{#N/A,#N/A,FALSE,"Лист4"}</definedName>
    <definedName name="рор" hidden="1">{#N/A,#N/A,FALSE,"Лист4"}</definedName>
    <definedName name="роро" localSheetId="6" hidden="1">{#N/A,#N/A,FALSE,"Лист4"}</definedName>
    <definedName name="роро" localSheetId="7" hidden="1">{#N/A,#N/A,FALSE,"Лист4"}</definedName>
    <definedName name="роро" hidden="1">{#N/A,#N/A,FALSE,"Лист4"}</definedName>
    <definedName name="РРБ">#REF!</definedName>
    <definedName name="РРБази">#REF!</definedName>
    <definedName name="рррр" localSheetId="6" hidden="1">{#N/A,#N/A,FALSE,"Лист4"}</definedName>
    <definedName name="рррр" localSheetId="7" hidden="1">{#N/A,#N/A,FALSE,"Лист4"}</definedName>
    <definedName name="рррр">#REF!</definedName>
    <definedName name="ррррр">#REF!</definedName>
    <definedName name="с">#REF!</definedName>
    <definedName name="сми" localSheetId="6" hidden="1">{#N/A,#N/A,FALSE,"Лист4"}</definedName>
    <definedName name="сми" localSheetId="7" hidden="1">{#N/A,#N/A,FALSE,"Лист4"}</definedName>
    <definedName name="сми" hidden="1">{#N/A,#N/A,FALSE,"Лист4"}</definedName>
    <definedName name="СПД">#REF!</definedName>
    <definedName name="Список_областей">[10]ЗДМмісяць!$A$9:$A$35</definedName>
    <definedName name="сс" localSheetId="6" hidden="1">{#N/A,#N/A,FALSE,"Лист4"}</definedName>
    <definedName name="сс" localSheetId="7" hidden="1">{#N/A,#N/A,FALSE,"Лист4"}</definedName>
    <definedName name="сс" hidden="1">{#N/A,#N/A,FALSE,"Лист4"}</definedName>
    <definedName name="сум" localSheetId="6" hidden="1">{#N/A,#N/A,FALSE,"Лист4"}</definedName>
    <definedName name="сум" localSheetId="7" hidden="1">{#N/A,#N/A,FALSE,"Лист4"}</definedName>
    <definedName name="сум" hidden="1">{#N/A,#N/A,FALSE,"Лист4"}</definedName>
    <definedName name="Суми" localSheetId="6" hidden="1">{#N/A,#N/A,FALSE,"Лист4"}</definedName>
    <definedName name="Суми" localSheetId="7" hidden="1">{#N/A,#N/A,FALSE,"Лист4"}</definedName>
    <definedName name="Суми" hidden="1">{#N/A,#N/A,FALSE,"Лист4"}</definedName>
    <definedName name="счу" localSheetId="6" hidden="1">{#N/A,#N/A,FALSE,"Лист4"}</definedName>
    <definedName name="счу" localSheetId="7" hidden="1">{#N/A,#N/A,FALSE,"Лист4"}</definedName>
    <definedName name="счу" hidden="1">{#N/A,#N/A,FALSE,"Лист4"}</definedName>
    <definedName name="счя" localSheetId="6" hidden="1">{#N/A,#N/A,FALSE,"Лист4"}</definedName>
    <definedName name="счя" localSheetId="7" hidden="1">{#N/A,#N/A,FALSE,"Лист4"}</definedName>
    <definedName name="счя" hidden="1">{#N/A,#N/A,FALSE,"Лист4"}</definedName>
    <definedName name="тБюджет">[14]D!$AC$8</definedName>
    <definedName name="ТекГод">[14]D!$AC$7</definedName>
    <definedName name="Текст_дата">[10]ЗДМмісяць!$F$2</definedName>
    <definedName name="тогн" localSheetId="6" hidden="1">{#N/A,#N/A,FALSE,"Лист4"}</definedName>
    <definedName name="тогн" localSheetId="7" hidden="1">{#N/A,#N/A,FALSE,"Лист4"}</definedName>
    <definedName name="тогн" hidden="1">{#N/A,#N/A,FALSE,"Лист4"}</definedName>
    <definedName name="тПериод">[14]D!$AC$9</definedName>
    <definedName name="трн" localSheetId="6" hidden="1">{#N/A,#N/A,FALSE,"Лист4"}</definedName>
    <definedName name="трн" localSheetId="7" hidden="1">{#N/A,#N/A,FALSE,"Лист4"}</definedName>
    <definedName name="трн" hidden="1">{#N/A,#N/A,FALSE,"Лист4"}</definedName>
    <definedName name="ттт" localSheetId="6" hidden="1">{#N/A,#N/A,FALSE,"Лист4"}</definedName>
    <definedName name="ттт" localSheetId="7" hidden="1">{#N/A,#N/A,FALSE,"Лист4"}</definedName>
    <definedName name="ттт" hidden="1">{#N/A,#N/A,FALSE,"Лист4"}</definedName>
    <definedName name="ть" localSheetId="6" hidden="1">{#N/A,#N/A,FALSE,"Лист4"}</definedName>
    <definedName name="ть" localSheetId="7" hidden="1">{#N/A,#N/A,FALSE,"Лист4"}</definedName>
    <definedName name="ть" hidden="1">{#N/A,#N/A,FALSE,"Лист4"}</definedName>
    <definedName name="уа" localSheetId="6" hidden="1">{#N/A,#N/A,FALSE,"Лист4"}</definedName>
    <definedName name="уа" localSheetId="7" hidden="1">{#N/A,#N/A,FALSE,"Лист4"}</definedName>
    <definedName name="уа" hidden="1">{#N/A,#N/A,FALSE,"Лист4"}</definedName>
    <definedName name="увке" localSheetId="6" hidden="1">{#N/A,#N/A,FALSE,"Лист4"}</definedName>
    <definedName name="увке" localSheetId="7" hidden="1">{#N/A,#N/A,FALSE,"Лист4"}</definedName>
    <definedName name="увке" hidden="1">{#N/A,#N/A,FALSE,"Лист4"}</definedName>
    <definedName name="уеунукнун" localSheetId="6" hidden="1">{#N/A,#N/A,FALSE,"Лист4"}</definedName>
    <definedName name="уеунукнун" localSheetId="7" hidden="1">{#N/A,#N/A,FALSE,"Лист4"}</definedName>
    <definedName name="уеунукнун" hidden="1">{#N/A,#N/A,FALSE,"Лист4"}</definedName>
    <definedName name="уке" localSheetId="6" hidden="1">{#N/A,#N/A,FALSE,"Лист4"}</definedName>
    <definedName name="уке" localSheetId="7" hidden="1">{#N/A,#N/A,FALSE,"Лист4"}</definedName>
    <definedName name="уке" hidden="1">{#N/A,#N/A,FALSE,"Лист4"}</definedName>
    <definedName name="укй" localSheetId="6" hidden="1">{#N/A,#N/A,FALSE,"Лист4"}</definedName>
    <definedName name="укй" localSheetId="7" hidden="1">{#N/A,#N/A,FALSE,"Лист4"}</definedName>
    <definedName name="укй" hidden="1">{#N/A,#N/A,FALSE,"Лист4"}</definedName>
    <definedName name="укунн" localSheetId="6" hidden="1">{#N/A,#N/A,FALSE,"Лист4"}</definedName>
    <definedName name="укунн" localSheetId="7" hidden="1">{#N/A,#N/A,FALSE,"Лист4"}</definedName>
    <definedName name="укунн" hidden="1">{#N/A,#N/A,FALSE,"Лист4"}</definedName>
    <definedName name="унунен" localSheetId="6" hidden="1">{#N/A,#N/A,FALSE,"Лист4"}</definedName>
    <definedName name="унунен" localSheetId="7" hidden="1">{#N/A,#N/A,FALSE,"Лист4"}</definedName>
    <definedName name="унунен" hidden="1">{#N/A,#N/A,FALSE,"Лист4"}</definedName>
    <definedName name="унунун" localSheetId="6" hidden="1">{#N/A,#N/A,FALSE,"Лист4"}</definedName>
    <definedName name="унунун" localSheetId="7" hidden="1">{#N/A,#N/A,FALSE,"Лист4"}</definedName>
    <definedName name="унунун" hidden="1">{#N/A,#N/A,FALSE,"Лист4"}</definedName>
    <definedName name="унуу" localSheetId="6" hidden="1">{#N/A,#N/A,FALSE,"Лист4"}</definedName>
    <definedName name="унуу" localSheetId="7" hidden="1">{#N/A,#N/A,FALSE,"Лист4"}</definedName>
    <definedName name="унуу" hidden="1">{#N/A,#N/A,FALSE,"Лист4"}</definedName>
    <definedName name="унуун" localSheetId="6" hidden="1">{#N/A,#N/A,FALSE,"Лист4"}</definedName>
    <definedName name="унуун" localSheetId="7" hidden="1">{#N/A,#N/A,FALSE,"Лист4"}</definedName>
    <definedName name="унуун" hidden="1">{#N/A,#N/A,FALSE,"Лист4"}</definedName>
    <definedName name="унууу" localSheetId="6" hidden="1">{#N/A,#N/A,FALSE,"Лист4"}</definedName>
    <definedName name="унууу" localSheetId="7" hidden="1">{#N/A,#N/A,FALSE,"Лист4"}</definedName>
    <definedName name="унууу" hidden="1">{#N/A,#N/A,FALSE,"Лист4"}</definedName>
    <definedName name="управ" localSheetId="6" hidden="1">{#N/A,#N/A,FALSE,"Лист4"}</definedName>
    <definedName name="управ" localSheetId="7" hidden="1">{#N/A,#N/A,FALSE,"Лист4"}</definedName>
    <definedName name="управ" hidden="1">{#N/A,#N/A,FALSE,"Лист4"}</definedName>
    <definedName name="управління" localSheetId="6" hidden="1">{#N/A,#N/A,FALSE,"Лист4"}</definedName>
    <definedName name="управління" localSheetId="7" hidden="1">{#N/A,#N/A,FALSE,"Лист4"}</definedName>
    <definedName name="управління" hidden="1">{#N/A,#N/A,FALSE,"Лист4"}</definedName>
    <definedName name="уукее" localSheetId="6" hidden="1">{#N/A,#N/A,FALSE,"Лист4"}</definedName>
    <definedName name="уукее" localSheetId="7" hidden="1">{#N/A,#N/A,FALSE,"Лист4"}</definedName>
    <definedName name="уукее" hidden="1">{#N/A,#N/A,FALSE,"Лист4"}</definedName>
    <definedName name="ууннну" localSheetId="6" hidden="1">{#N/A,#N/A,FALSE,"Лист4"}</definedName>
    <definedName name="ууннну" localSheetId="7" hidden="1">{#N/A,#N/A,FALSE,"Лист4"}</definedName>
    <definedName name="ууннну" hidden="1">{#N/A,#N/A,FALSE,"Лист4"}</definedName>
    <definedName name="ууну" localSheetId="6" hidden="1">{#N/A,#N/A,FALSE,"Лист4"}</definedName>
    <definedName name="ууну" localSheetId="7" hidden="1">{#N/A,#N/A,FALSE,"Лист4"}</definedName>
    <definedName name="ууну" hidden="1">{#N/A,#N/A,FALSE,"Лист4"}</definedName>
    <definedName name="уунунг" localSheetId="6" hidden="1">{#N/A,#N/A,FALSE,"Лист4"}</definedName>
    <definedName name="уунунг" localSheetId="7" hidden="1">{#N/A,#N/A,FALSE,"Лист4"}</definedName>
    <definedName name="уунунг" hidden="1">{#N/A,#N/A,FALSE,"Лист4"}</definedName>
    <definedName name="уунунууу" localSheetId="6" hidden="1">{#N/A,#N/A,FALSE,"Лист4"}</definedName>
    <definedName name="уунунууу" localSheetId="7" hidden="1">{#N/A,#N/A,FALSE,"Лист4"}</definedName>
    <definedName name="уунунууу" hidden="1">{#N/A,#N/A,FALSE,"Лист4"}</definedName>
    <definedName name="уунуурр" localSheetId="6" hidden="1">{#N/A,#N/A,FALSE,"Лист4"}</definedName>
    <definedName name="уунуурр" localSheetId="7" hidden="1">{#N/A,#N/A,FALSE,"Лист4"}</definedName>
    <definedName name="уунуурр" hidden="1">{#N/A,#N/A,FALSE,"Лист4"}</definedName>
    <definedName name="уунуууу" localSheetId="6" hidden="1">{#N/A,#N/A,FALSE,"Лист4"}</definedName>
    <definedName name="уунуууу" localSheetId="7" hidden="1">{#N/A,#N/A,FALSE,"Лист4"}</definedName>
    <definedName name="уунуууу" hidden="1">{#N/A,#N/A,FALSE,"Лист4"}</definedName>
    <definedName name="ууу" localSheetId="6" hidden="1">{#N/A,#N/A,FALSE,"Лист4"}</definedName>
    <definedName name="ууу" localSheetId="7" hidden="1">{#N/A,#N/A,FALSE,"Лист4"}</definedName>
    <definedName name="ууу" hidden="1">{#N/A,#N/A,FALSE,"Лист4"}</definedName>
    <definedName name="ууунну" localSheetId="6" hidden="1">{#N/A,#N/A,FALSE,"Лист4"}</definedName>
    <definedName name="ууунну" localSheetId="7" hidden="1">{#N/A,#N/A,FALSE,"Лист4"}</definedName>
    <definedName name="ууунну" hidden="1">{#N/A,#N/A,FALSE,"Лист4"}</definedName>
    <definedName name="ууунууууу" localSheetId="6" hidden="1">{#N/A,#N/A,FALSE,"Лист4"}</definedName>
    <definedName name="ууунууууу" localSheetId="7" hidden="1">{#N/A,#N/A,FALSE,"Лист4"}</definedName>
    <definedName name="ууунууууу" hidden="1">{#N/A,#N/A,FALSE,"Лист4"}</definedName>
    <definedName name="уууу" localSheetId="6" hidden="1">{#N/A,#N/A,FALSE,"Лист4"}</definedName>
    <definedName name="уууу" localSheetId="7" hidden="1">{#N/A,#N/A,FALSE,"Лист4"}</definedName>
    <definedName name="уууу" hidden="1">{#N/A,#N/A,FALSE,"Лист4"}</definedName>
    <definedName name="уууу32" localSheetId="6" hidden="1">{#N/A,#N/A,FALSE,"Лист4"}</definedName>
    <definedName name="уууу32" localSheetId="7" hidden="1">{#N/A,#N/A,FALSE,"Лист4"}</definedName>
    <definedName name="уууу32" hidden="1">{#N/A,#N/A,FALSE,"Лист4"}</definedName>
    <definedName name="уууун" localSheetId="6" hidden="1">{#N/A,#N/A,FALSE,"Лист4"}</definedName>
    <definedName name="уууун" localSheetId="7" hidden="1">{#N/A,#N/A,FALSE,"Лист4"}</definedName>
    <definedName name="уууун" hidden="1">{#N/A,#N/A,FALSE,"Лист4"}</definedName>
    <definedName name="фф" localSheetId="6" hidden="1">{#N/A,#N/A,FALSE,"Лист4"}</definedName>
    <definedName name="фф" localSheetId="7" hidden="1">{#N/A,#N/A,FALSE,"Лист4"}</definedName>
    <definedName name="фф" hidden="1">{#N/A,#N/A,FALSE,"Лист4"}</definedName>
    <definedName name="ффф" localSheetId="6" hidden="1">{#N/A,#N/A,FALSE,"Лист4"}</definedName>
    <definedName name="ффф" localSheetId="7" hidden="1">{#N/A,#N/A,FALSE,"Лист4"}</definedName>
    <definedName name="ффф" hidden="1">{#N/A,#N/A,FALSE,"Лист4"}</definedName>
    <definedName name="фффф" localSheetId="6" hidden="1">{#N/A,#N/A,FALSE,"Лист4"}</definedName>
    <definedName name="фффф" localSheetId="7" hidden="1">{#N/A,#N/A,FALSE,"Лист4"}</definedName>
    <definedName name="фффф" hidden="1">{#N/A,#N/A,FALSE,"Лист4"}</definedName>
    <definedName name="ффффф" localSheetId="6" hidden="1">{#N/A,#N/A,FALSE,"Лист4"}</definedName>
    <definedName name="ффффф" localSheetId="7" hidden="1">{#N/A,#N/A,FALSE,"Лист4"}</definedName>
    <definedName name="ффффф" hidden="1">{#N/A,#N/A,FALSE,"Лист4"}</definedName>
    <definedName name="хз" localSheetId="6" hidden="1">{#N/A,#N/A,FALSE,"Лист4"}</definedName>
    <definedName name="хз" localSheetId="7" hidden="1">{#N/A,#N/A,FALSE,"Лист4"}</definedName>
    <definedName name="хз" hidden="1">{#N/A,#N/A,FALSE,"Лист4"}</definedName>
    <definedName name="хїз" localSheetId="6" hidden="1">{#N/A,#N/A,FALSE,"Лист4"}</definedName>
    <definedName name="хїз" localSheetId="7" hidden="1">{#N/A,#N/A,FALSE,"Лист4"}</definedName>
    <definedName name="хїз" hidden="1">{#N/A,#N/A,FALSE,"Лист4"}</definedName>
    <definedName name="ххх" localSheetId="6" hidden="1">{#N/A,#N/A,FALSE,"Лист4"}</definedName>
    <definedName name="ххх" localSheetId="7" hidden="1">{#N/A,#N/A,FALSE,"Лист4"}</definedName>
    <definedName name="ххх" hidden="1">{#N/A,#N/A,FALSE,"Лист4"}</definedName>
    <definedName name="ц" localSheetId="6" hidden="1">{#N/A,#N/A,FALSE,"Лист4"}</definedName>
    <definedName name="ц" localSheetId="7" hidden="1">{#N/A,#N/A,FALSE,"Лист4"}</definedName>
    <definedName name="ц" hidden="1">{#N/A,#N/A,FALSE,"Лист4"}</definedName>
    <definedName name="цва" localSheetId="6" hidden="1">{#N/A,#N/A,FALSE,"Лист4"}</definedName>
    <definedName name="цва" localSheetId="7" hidden="1">{#N/A,#N/A,FALSE,"Лист4"}</definedName>
    <definedName name="цва" hidden="1">{#N/A,#N/A,FALSE,"Лист4"}</definedName>
    <definedName name="цекццецце" localSheetId="6" hidden="1">{#N/A,#N/A,FALSE,"Лист4"}</definedName>
    <definedName name="цекццецце" localSheetId="7" hidden="1">{#N/A,#N/A,FALSE,"Лист4"}</definedName>
    <definedName name="цекццецце" hidden="1">{#N/A,#N/A,FALSE,"Лист4"}</definedName>
    <definedName name="цеце" localSheetId="6" hidden="1">{#N/A,#N/A,FALSE,"Лист4"}</definedName>
    <definedName name="цеце" localSheetId="7" hidden="1">{#N/A,#N/A,FALSE,"Лист4"}</definedName>
    <definedName name="цеце" hidden="1">{#N/A,#N/A,FALSE,"Лист4"}</definedName>
    <definedName name="цецеце" localSheetId="6" hidden="1">{#N/A,#N/A,FALSE,"Лист4"}</definedName>
    <definedName name="цецеце" localSheetId="7" hidden="1">{#N/A,#N/A,FALSE,"Лист4"}</definedName>
    <definedName name="цецеце" hidden="1">{#N/A,#N/A,FALSE,"Лист4"}</definedName>
    <definedName name="цук" localSheetId="6" hidden="1">{#N/A,#N/A,FALSE,"Лист4"}</definedName>
    <definedName name="цук" localSheetId="7" hidden="1">{#N/A,#N/A,FALSE,"Лист4"}</definedName>
    <definedName name="цук" hidden="1">{#N/A,#N/A,FALSE,"Лист4"}</definedName>
    <definedName name="цуку" localSheetId="6" hidden="1">{#N/A,#N/A,FALSE,"Лист4"}</definedName>
    <definedName name="цуку" localSheetId="7" hidden="1">{#N/A,#N/A,FALSE,"Лист4"}</definedName>
    <definedName name="цуку" hidden="1">{#N/A,#N/A,FALSE,"Лист4"}</definedName>
    <definedName name="цууу" localSheetId="6" hidden="1">{#N/A,#N/A,FALSE,"Лист4"}</definedName>
    <definedName name="цууу" localSheetId="7" hidden="1">{#N/A,#N/A,FALSE,"Лист4"}</definedName>
    <definedName name="цууу" hidden="1">{#N/A,#N/A,FALSE,"Лист4"}</definedName>
    <definedName name="цц" localSheetId="6" hidden="1">{#N/A,#N/A,FALSE,"Лист4"}</definedName>
    <definedName name="цц" localSheetId="7" hidden="1">{#N/A,#N/A,FALSE,"Лист4"}</definedName>
    <definedName name="цц" hidden="1">{#N/A,#N/A,FALSE,"Лист4"}</definedName>
    <definedName name="ццвва" localSheetId="6" hidden="1">{#N/A,#N/A,FALSE,"Лист4"}</definedName>
    <definedName name="ццвва" localSheetId="7" hidden="1">{#N/A,#N/A,FALSE,"Лист4"}</definedName>
    <definedName name="ццвва" hidden="1">{#N/A,#N/A,FALSE,"Лист4"}</definedName>
    <definedName name="ццецц" localSheetId="6" hidden="1">{#N/A,#N/A,FALSE,"Лист4"}</definedName>
    <definedName name="ццецц" localSheetId="7" hidden="1">{#N/A,#N/A,FALSE,"Лист4"}</definedName>
    <definedName name="ццецц" hidden="1">{#N/A,#N/A,FALSE,"Лист4"}</definedName>
    <definedName name="ццеццке" localSheetId="6" hidden="1">{#N/A,#N/A,FALSE,"Лист4"}</definedName>
    <definedName name="ццеццке" localSheetId="7" hidden="1">{#N/A,#N/A,FALSE,"Лист4"}</definedName>
    <definedName name="ццеццке" hidden="1">{#N/A,#N/A,FALSE,"Лист4"}</definedName>
    <definedName name="ццеццкевап" localSheetId="6" hidden="1">{#N/A,#N/A,FALSE,"Лист4"}</definedName>
    <definedName name="ццеццкевап" localSheetId="7" hidden="1">{#N/A,#N/A,FALSE,"Лист4"}</definedName>
    <definedName name="ццеццкевап" hidden="1">{#N/A,#N/A,FALSE,"Лист4"}</definedName>
    <definedName name="ццке" localSheetId="6" hidden="1">{#N/A,#N/A,FALSE,"Лист4"}</definedName>
    <definedName name="ццке" localSheetId="7" hidden="1">{#N/A,#N/A,FALSE,"Лист4"}</definedName>
    <definedName name="ццке" hidden="1">{#N/A,#N/A,FALSE,"Лист4"}</definedName>
    <definedName name="ццук" localSheetId="6" hidden="1">{#N/A,#N/A,FALSE,"Лист4"}</definedName>
    <definedName name="ццук" localSheetId="7" hidden="1">{#N/A,#N/A,FALSE,"Лист4"}</definedName>
    <definedName name="ццук" hidden="1">{#N/A,#N/A,FALSE,"Лист4"}</definedName>
    <definedName name="цццецц" localSheetId="6" hidden="1">{#N/A,#N/A,FALSE,"Лист4"}</definedName>
    <definedName name="цццецц" localSheetId="7" hidden="1">{#N/A,#N/A,FALSE,"Лист4"}</definedName>
    <definedName name="цццецц" hidden="1">{#N/A,#N/A,FALSE,"Лист4"}</definedName>
    <definedName name="цццкеец" localSheetId="6" hidden="1">{#N/A,#N/A,FALSE,"Лист4"}</definedName>
    <definedName name="цццкеец" localSheetId="7" hidden="1">{#N/A,#N/A,FALSE,"Лист4"}</definedName>
    <definedName name="цццкеец" hidden="1">{#N/A,#N/A,FALSE,"Лист4"}</definedName>
    <definedName name="цццц" localSheetId="6" hidden="1">{#N/A,#N/A,FALSE,"Лист4"}</definedName>
    <definedName name="цццц" localSheetId="7" hidden="1">{#N/A,#N/A,FALSE,"Лист4"}</definedName>
    <definedName name="цццц" hidden="1">{#N/A,#N/A,FALSE,"Лист4"}</definedName>
    <definedName name="ццццкц" localSheetId="6" hidden="1">{#N/A,#N/A,FALSE,"Лист4"}</definedName>
    <definedName name="ццццкц" localSheetId="7" hidden="1">{#N/A,#N/A,FALSE,"Лист4"}</definedName>
    <definedName name="ццццкц" hidden="1">{#N/A,#N/A,FALSE,"Лист4"}</definedName>
    <definedName name="ццццц" localSheetId="6" hidden="1">{#N/A,#N/A,FALSE,"Лист4"}</definedName>
    <definedName name="ццццц" localSheetId="7" hidden="1">{#N/A,#N/A,FALSE,"Лист4"}</definedName>
    <definedName name="ццццц" hidden="1">{#N/A,#N/A,FALSE,"Лист4"}</definedName>
    <definedName name="цццццц" localSheetId="6" hidden="1">{#N/A,#N/A,FALSE,"Лист4"}</definedName>
    <definedName name="цццццц" localSheetId="7" hidden="1">{#N/A,#N/A,FALSE,"Лист4"}</definedName>
    <definedName name="цццццц" hidden="1">{#N/A,#N/A,FALSE,"Лист4"}</definedName>
    <definedName name="чву" localSheetId="6" hidden="1">{#N/A,#N/A,FALSE,"Лист4"}</definedName>
    <definedName name="чву" localSheetId="7" hidden="1">{#N/A,#N/A,FALSE,"Лист4"}</definedName>
    <definedName name="чву" hidden="1">{#N/A,#N/A,FALSE,"Лист4"}</definedName>
    <definedName name="чч" localSheetId="6" hidden="1">{#N/A,#N/A,FALSE,"Лист4"}</definedName>
    <definedName name="чч" localSheetId="7" hidden="1">{#N/A,#N/A,FALSE,"Лист4"}</definedName>
    <definedName name="чч" hidden="1">{#N/A,#N/A,FALSE,"Лист4"}</definedName>
    <definedName name="ччч" localSheetId="6" hidden="1">{#N/A,#N/A,FALSE,"Лист4"}</definedName>
    <definedName name="ччч" localSheetId="7" hidden="1">{#N/A,#N/A,FALSE,"Лист4"}</definedName>
    <definedName name="ччч" hidden="1">{#N/A,#N/A,FALSE,"Лист4"}</definedName>
    <definedName name="шш" localSheetId="6" hidden="1">{#N/A,#N/A,FALSE,"Лист4"}</definedName>
    <definedName name="шш" localSheetId="7" hidden="1">{#N/A,#N/A,FALSE,"Лист4"}</definedName>
    <definedName name="шш" hidden="1">{#N/A,#N/A,FALSE,"Лист4"}</definedName>
    <definedName name="шшшш" localSheetId="6" hidden="1">{#N/A,#N/A,FALSE,"Лист4"}</definedName>
    <definedName name="шшшш" localSheetId="7" hidden="1">{#N/A,#N/A,FALSE,"Лист4"}</definedName>
    <definedName name="шшшш" hidden="1">{#N/A,#N/A,FALSE,"Лист4"}</definedName>
    <definedName name="щщ" localSheetId="6" hidden="1">{#N/A,#N/A,FALSE,"Лист4"}</definedName>
    <definedName name="щщ" localSheetId="7" hidden="1">{#N/A,#N/A,FALSE,"Лист4"}</definedName>
    <definedName name="щщ">#REF!</definedName>
    <definedName name="щщщ" localSheetId="6" hidden="1">{#N/A,#N/A,FALSE,"Лист4"}</definedName>
    <definedName name="щщщ" localSheetId="7" hidden="1">{#N/A,#N/A,FALSE,"Лист4"}</definedName>
    <definedName name="щщщ" hidden="1">{#N/A,#N/A,FALSE,"Лист4"}</definedName>
    <definedName name="щщщшг" localSheetId="6" hidden="1">{#N/A,#N/A,FALSE,"Лист4"}</definedName>
    <definedName name="щщщшг" localSheetId="7" hidden="1">{#N/A,#N/A,FALSE,"Лист4"}</definedName>
    <definedName name="щщщшг" hidden="1">{#N/A,#N/A,FALSE,"Лист4"}</definedName>
    <definedName name="юю" localSheetId="6" hidden="1">{#N/A,#N/A,FALSE,"Лист4"}</definedName>
    <definedName name="юю" localSheetId="7" hidden="1">{#N/A,#N/A,FALSE,"Лист4"}</definedName>
    <definedName name="юю" hidden="1">{#N/A,#N/A,FALSE,"Лист4"}</definedName>
    <definedName name="ююю" localSheetId="6" hidden="1">{#N/A,#N/A,FALSE,"Лист4"}</definedName>
    <definedName name="ююю" localSheetId="7" hidden="1">{#N/A,#N/A,FALSE,"Лист4"}</definedName>
    <definedName name="ююю" hidden="1">{#N/A,#N/A,FALSE,"Лист4"}</definedName>
    <definedName name="яяя" localSheetId="6" hidden="1">{#N/A,#N/A,FALSE,"Лист4"}</definedName>
    <definedName name="яяя" localSheetId="7" hidden="1">{#N/A,#N/A,FALSE,"Лист4"}</definedName>
    <definedName name="яяя" hidden="1">{#N/A,#N/A,FALSE,"Лист4"}</definedName>
    <definedName name="яяяя" localSheetId="6" hidden="1">{#N/A,#N/A,FALSE,"Лист4"}</definedName>
    <definedName name="яяяя" localSheetId="7" hidden="1">{#N/A,#N/A,FALSE,"Лист4"}</definedName>
    <definedName name="яяяя" hidden="1">{#N/A,#N/A,FALSE,"Лист4"}</definedName>
  </definedNames>
  <calcPr calcId="191029" fullCalcOnLoad="1"/>
  <extLst>
    <ext xmlns:xcalcf="http://schemas.microsoft.com/office/spreadsheetml/2018/calcfeatures" uri="{B58B0392-4F1F-4190-BB64-5DF3571DCE5F}">
      <xcalcf:calcFeatures>
        <xcalcf:feature name="microsoft.com:Single"/>
        <xcalcf:feature name="microsoft.com:CNMTM"/>
      </xcalcf:calcFeatures>
    </ext>
  </extLst>
</workbook>
</file>

<file path=xl/calcChain.xml><?xml version="1.0" encoding="utf-8"?>
<calcChain xmlns="http://schemas.openxmlformats.org/spreadsheetml/2006/main">
  <c r="I66" i="30" l="1"/>
  <c r="F66" i="30"/>
  <c r="D30" i="60"/>
  <c r="N149" i="70"/>
  <c r="N147" i="70"/>
  <c r="O147" i="70"/>
  <c r="K85" i="70"/>
  <c r="L85" i="70"/>
  <c r="M85" i="70"/>
  <c r="N85" i="70"/>
  <c r="O85" i="70"/>
  <c r="J85" i="70"/>
  <c r="K43" i="70"/>
  <c r="L43" i="70"/>
  <c r="M43" i="70"/>
  <c r="N43" i="70"/>
  <c r="O43" i="70"/>
  <c r="J43" i="70"/>
  <c r="K144" i="70"/>
  <c r="L144" i="70"/>
  <c r="M144" i="70"/>
  <c r="N144" i="70"/>
  <c r="O144" i="70"/>
  <c r="J144" i="70"/>
  <c r="K140" i="70"/>
  <c r="K137" i="70"/>
  <c r="K126" i="70"/>
  <c r="K113" i="70"/>
  <c r="K108" i="70"/>
  <c r="K103" i="70"/>
  <c r="K93" i="70"/>
  <c r="K91" i="70"/>
  <c r="K84" i="70"/>
  <c r="K82" i="70"/>
  <c r="K66" i="70"/>
  <c r="M15" i="70"/>
  <c r="F69" i="30"/>
  <c r="G111" i="30"/>
  <c r="I111" i="30"/>
  <c r="L111" i="30"/>
  <c r="M111" i="30"/>
  <c r="N111" i="30"/>
  <c r="E116" i="30"/>
  <c r="I105" i="30"/>
  <c r="F105" i="30"/>
  <c r="G23" i="58"/>
  <c r="H120" i="30"/>
  <c r="H111" i="30"/>
  <c r="F120" i="30"/>
  <c r="I56" i="58"/>
  <c r="J56" i="58"/>
  <c r="G58" i="58"/>
  <c r="F153" i="30"/>
  <c r="G153" i="30"/>
  <c r="H153" i="30"/>
  <c r="I153" i="30"/>
  <c r="J153" i="30"/>
  <c r="K153" i="30"/>
  <c r="L153" i="30"/>
  <c r="M153" i="30"/>
  <c r="N153" i="30"/>
  <c r="O153" i="30"/>
  <c r="E155" i="30"/>
  <c r="K57" i="72"/>
  <c r="L57" i="72"/>
  <c r="N57" i="72"/>
  <c r="O57" i="72"/>
  <c r="P16" i="71"/>
  <c r="P15" i="71"/>
  <c r="N16" i="71"/>
  <c r="N15" i="71"/>
  <c r="L17" i="71"/>
  <c r="L14" i="71"/>
  <c r="L13" i="71"/>
  <c r="L16" i="71"/>
  <c r="H17" i="71"/>
  <c r="H14" i="71"/>
  <c r="H15" i="71"/>
  <c r="F14" i="71"/>
  <c r="F17" i="71"/>
  <c r="F15" i="71"/>
  <c r="J14" i="71"/>
  <c r="J13" i="71"/>
  <c r="F13" i="71"/>
  <c r="G13" i="71"/>
  <c r="H13" i="71"/>
  <c r="I13" i="71"/>
  <c r="K13" i="71"/>
  <c r="M13" i="71"/>
  <c r="N13" i="71"/>
  <c r="O13" i="71"/>
  <c r="P13" i="71"/>
  <c r="E13" i="71"/>
  <c r="J17" i="71"/>
  <c r="J16" i="71"/>
  <c r="D32" i="61"/>
  <c r="E32" i="61"/>
  <c r="F32" i="61"/>
  <c r="C32" i="61"/>
  <c r="D24" i="61"/>
  <c r="E24" i="61"/>
  <c r="F24" i="61"/>
  <c r="C24" i="61"/>
  <c r="D13" i="61"/>
  <c r="E13" i="61"/>
  <c r="F13" i="61"/>
  <c r="C13" i="61"/>
  <c r="D14" i="61"/>
  <c r="E14" i="61"/>
  <c r="F14" i="61"/>
  <c r="C14" i="61"/>
  <c r="D15" i="61"/>
  <c r="E15" i="61"/>
  <c r="F15" i="61"/>
  <c r="C15" i="61"/>
  <c r="E21" i="61"/>
  <c r="F21" i="61"/>
  <c r="D22" i="61"/>
  <c r="D21" i="61"/>
  <c r="E22" i="61"/>
  <c r="F22" i="61"/>
  <c r="C21" i="61"/>
  <c r="C22" i="61"/>
  <c r="C23" i="61"/>
  <c r="C31" i="61"/>
  <c r="C30" i="61"/>
  <c r="D30" i="61"/>
  <c r="E30" i="61"/>
  <c r="F30" i="61"/>
  <c r="H79" i="58"/>
  <c r="J80" i="58"/>
  <c r="J79" i="58"/>
  <c r="I80" i="58"/>
  <c r="G80" i="58"/>
  <c r="G81" i="58"/>
  <c r="F166" i="30"/>
  <c r="G166" i="30"/>
  <c r="H166" i="30"/>
  <c r="I166" i="30"/>
  <c r="L166" i="30"/>
  <c r="M166" i="30"/>
  <c r="N166" i="30"/>
  <c r="E166" i="30"/>
  <c r="O167" i="30"/>
  <c r="O166" i="30"/>
  <c r="K167" i="30"/>
  <c r="K166" i="30"/>
  <c r="J168" i="30"/>
  <c r="P168" i="30"/>
  <c r="P155" i="30"/>
  <c r="K50" i="72"/>
  <c r="K51" i="72"/>
  <c r="M51" i="72"/>
  <c r="N51" i="72"/>
  <c r="K52" i="72"/>
  <c r="L52" i="72"/>
  <c r="L51" i="72"/>
  <c r="M52" i="72"/>
  <c r="N52" i="72"/>
  <c r="J52" i="72"/>
  <c r="J51" i="72"/>
  <c r="J53" i="72"/>
  <c r="O118" i="30"/>
  <c r="O111" i="30"/>
  <c r="K118" i="30"/>
  <c r="K111" i="30"/>
  <c r="K19" i="72"/>
  <c r="G62" i="58"/>
  <c r="G82" i="58"/>
  <c r="F182" i="30"/>
  <c r="F181" i="30"/>
  <c r="F180" i="30"/>
  <c r="G182" i="30"/>
  <c r="G181" i="30"/>
  <c r="G180" i="30"/>
  <c r="H182" i="30"/>
  <c r="H181" i="30"/>
  <c r="H180" i="30"/>
  <c r="I182" i="30"/>
  <c r="I181" i="30"/>
  <c r="I180" i="30"/>
  <c r="J182" i="30"/>
  <c r="J181" i="30"/>
  <c r="J180" i="30"/>
  <c r="K182" i="30"/>
  <c r="K181" i="30"/>
  <c r="K180" i="30"/>
  <c r="L182" i="30"/>
  <c r="L181" i="30"/>
  <c r="L180" i="30"/>
  <c r="M182" i="30"/>
  <c r="M181" i="30"/>
  <c r="M180" i="30"/>
  <c r="N182" i="30"/>
  <c r="N181" i="30"/>
  <c r="N180" i="30"/>
  <c r="O182" i="30"/>
  <c r="O181" i="30"/>
  <c r="O180" i="30"/>
  <c r="E182" i="30"/>
  <c r="E181" i="30"/>
  <c r="E180" i="30"/>
  <c r="P184" i="30"/>
  <c r="P183" i="30"/>
  <c r="F173" i="30"/>
  <c r="F172" i="30"/>
  <c r="G173" i="30"/>
  <c r="G172" i="30"/>
  <c r="H173" i="30"/>
  <c r="H172" i="30"/>
  <c r="I173" i="30"/>
  <c r="I172" i="30"/>
  <c r="J173" i="30"/>
  <c r="J172" i="30"/>
  <c r="K173" i="30"/>
  <c r="K172" i="30"/>
  <c r="L173" i="30"/>
  <c r="L172" i="30"/>
  <c r="M173" i="30"/>
  <c r="M172" i="30"/>
  <c r="N173" i="30"/>
  <c r="N172" i="30"/>
  <c r="O173" i="30"/>
  <c r="O172" i="30"/>
  <c r="E174" i="30"/>
  <c r="P174" i="30"/>
  <c r="P173" i="30"/>
  <c r="F176" i="30"/>
  <c r="F175" i="30"/>
  <c r="G176" i="30"/>
  <c r="G175" i="30"/>
  <c r="H176" i="30"/>
  <c r="H175" i="30"/>
  <c r="I176" i="30"/>
  <c r="I175" i="30"/>
  <c r="J176" i="30"/>
  <c r="J175" i="30"/>
  <c r="K176" i="30"/>
  <c r="L176" i="30"/>
  <c r="L175" i="30"/>
  <c r="M176" i="30"/>
  <c r="M175" i="30"/>
  <c r="N176" i="30"/>
  <c r="N175" i="30"/>
  <c r="O176" i="30"/>
  <c r="O175" i="30"/>
  <c r="F107" i="30"/>
  <c r="F106" i="30"/>
  <c r="G107" i="30"/>
  <c r="G106" i="30"/>
  <c r="H107" i="30"/>
  <c r="H106" i="30"/>
  <c r="I107" i="30"/>
  <c r="I106" i="30"/>
  <c r="K107" i="30"/>
  <c r="K106" i="30"/>
  <c r="L107" i="30"/>
  <c r="L106" i="30"/>
  <c r="M107" i="30"/>
  <c r="M106" i="30"/>
  <c r="N107" i="30"/>
  <c r="N106" i="30"/>
  <c r="O107" i="30"/>
  <c r="O106" i="30"/>
  <c r="G107" i="58"/>
  <c r="E177" i="30"/>
  <c r="P177" i="30"/>
  <c r="G86" i="58"/>
  <c r="F170" i="30"/>
  <c r="F169" i="30"/>
  <c r="G170" i="30"/>
  <c r="G169" i="30"/>
  <c r="H170" i="30"/>
  <c r="H169" i="30"/>
  <c r="I170" i="30"/>
  <c r="I169" i="30"/>
  <c r="K170" i="30"/>
  <c r="K169" i="30"/>
  <c r="L170" i="30"/>
  <c r="L169" i="30"/>
  <c r="M170" i="30"/>
  <c r="M169" i="30"/>
  <c r="N170" i="30"/>
  <c r="N169" i="30"/>
  <c r="O170" i="30"/>
  <c r="O169" i="30"/>
  <c r="J50" i="72"/>
  <c r="F165" i="30"/>
  <c r="G165" i="30"/>
  <c r="H165" i="30"/>
  <c r="I165" i="30"/>
  <c r="K165" i="30"/>
  <c r="L165" i="30"/>
  <c r="M165" i="30"/>
  <c r="N165" i="30"/>
  <c r="O165" i="30"/>
  <c r="E165" i="30"/>
  <c r="J167" i="30"/>
  <c r="I74" i="58"/>
  <c r="I73" i="58"/>
  <c r="J74" i="58"/>
  <c r="J73" i="58"/>
  <c r="G75" i="58"/>
  <c r="F163" i="30"/>
  <c r="F162" i="30"/>
  <c r="G163" i="30"/>
  <c r="G162" i="30"/>
  <c r="H163" i="30"/>
  <c r="H162" i="30"/>
  <c r="I163" i="30"/>
  <c r="I162" i="30"/>
  <c r="J163" i="30"/>
  <c r="J162" i="30"/>
  <c r="K163" i="30"/>
  <c r="K162" i="30"/>
  <c r="L163" i="30"/>
  <c r="L162" i="30"/>
  <c r="M163" i="30"/>
  <c r="M162" i="30"/>
  <c r="N163" i="30"/>
  <c r="N162" i="30"/>
  <c r="O163" i="30"/>
  <c r="O162" i="30"/>
  <c r="E164" i="30"/>
  <c r="P164" i="30"/>
  <c r="P163" i="30"/>
  <c r="P162" i="30"/>
  <c r="E161" i="30"/>
  <c r="G66" i="58"/>
  <c r="F160" i="30"/>
  <c r="F159" i="30"/>
  <c r="G160" i="30"/>
  <c r="G159" i="30"/>
  <c r="H160" i="30"/>
  <c r="H159" i="30"/>
  <c r="I160" i="30"/>
  <c r="I159" i="30"/>
  <c r="J160" i="30"/>
  <c r="J159" i="30"/>
  <c r="K160" i="30"/>
  <c r="K159" i="30"/>
  <c r="L160" i="30"/>
  <c r="L159" i="30"/>
  <c r="M160" i="30"/>
  <c r="M159" i="30"/>
  <c r="N160" i="30"/>
  <c r="N159" i="30"/>
  <c r="O160" i="30"/>
  <c r="O159" i="30"/>
  <c r="F157" i="30"/>
  <c r="F156" i="30"/>
  <c r="G157" i="30"/>
  <c r="G156" i="30"/>
  <c r="H157" i="30"/>
  <c r="H156" i="30"/>
  <c r="I157" i="30"/>
  <c r="I156" i="30"/>
  <c r="J157" i="30"/>
  <c r="J156" i="30"/>
  <c r="K157" i="30"/>
  <c r="K156" i="30"/>
  <c r="L157" i="30"/>
  <c r="L156" i="30"/>
  <c r="M157" i="30"/>
  <c r="M156" i="30"/>
  <c r="N157" i="30"/>
  <c r="N156" i="30"/>
  <c r="O157" i="30"/>
  <c r="O156" i="30"/>
  <c r="E158" i="30"/>
  <c r="P158" i="30"/>
  <c r="P157" i="30"/>
  <c r="P156" i="30"/>
  <c r="I53" i="58"/>
  <c r="I52" i="58"/>
  <c r="J53" i="58"/>
  <c r="J52" i="58"/>
  <c r="F152" i="30"/>
  <c r="G152" i="30"/>
  <c r="H152" i="30"/>
  <c r="I152" i="30"/>
  <c r="J152" i="30"/>
  <c r="K152" i="30"/>
  <c r="L152" i="30"/>
  <c r="M152" i="30"/>
  <c r="N152" i="30"/>
  <c r="O152" i="30"/>
  <c r="J151" i="30"/>
  <c r="P151" i="30"/>
  <c r="P150" i="30"/>
  <c r="P149" i="30"/>
  <c r="E154" i="30"/>
  <c r="K46" i="72"/>
  <c r="F146" i="30"/>
  <c r="F145" i="30"/>
  <c r="G146" i="30"/>
  <c r="G145" i="30"/>
  <c r="H146" i="30"/>
  <c r="H145" i="30"/>
  <c r="I146" i="30"/>
  <c r="I145" i="30"/>
  <c r="J146" i="30"/>
  <c r="J145" i="30"/>
  <c r="K146" i="30"/>
  <c r="K145" i="30"/>
  <c r="L146" i="30"/>
  <c r="L145" i="30"/>
  <c r="M146" i="30"/>
  <c r="M145" i="30"/>
  <c r="N146" i="30"/>
  <c r="N145" i="30"/>
  <c r="O146" i="30"/>
  <c r="O145" i="30"/>
  <c r="E148" i="30"/>
  <c r="P148" i="30"/>
  <c r="E147" i="30"/>
  <c r="G47" i="58"/>
  <c r="G46" i="58"/>
  <c r="G36" i="58"/>
  <c r="G130" i="30"/>
  <c r="G129" i="30"/>
  <c r="H130" i="30"/>
  <c r="H129" i="30"/>
  <c r="I130" i="30"/>
  <c r="I129" i="30"/>
  <c r="K130" i="30"/>
  <c r="K129" i="30"/>
  <c r="L130" i="30"/>
  <c r="L129" i="30"/>
  <c r="M130" i="30"/>
  <c r="M129" i="30"/>
  <c r="N130" i="30"/>
  <c r="N129" i="30"/>
  <c r="O130" i="30"/>
  <c r="O129" i="30"/>
  <c r="J137" i="30"/>
  <c r="E137" i="30"/>
  <c r="J136" i="30"/>
  <c r="E136" i="30"/>
  <c r="J134" i="30"/>
  <c r="E134" i="30"/>
  <c r="J135" i="30"/>
  <c r="E135" i="30"/>
  <c r="J133" i="30"/>
  <c r="E133" i="30"/>
  <c r="E138" i="30"/>
  <c r="J138" i="30"/>
  <c r="F132" i="30"/>
  <c r="F130" i="30"/>
  <c r="F129" i="30"/>
  <c r="J131" i="30"/>
  <c r="E131" i="30"/>
  <c r="H27" i="58"/>
  <c r="I27" i="58"/>
  <c r="I26" i="58"/>
  <c r="I25" i="58"/>
  <c r="J27" i="58"/>
  <c r="J26" i="58"/>
  <c r="J25" i="58"/>
  <c r="G28" i="58"/>
  <c r="G30" i="58"/>
  <c r="G29" i="58"/>
  <c r="O128" i="30"/>
  <c r="J128" i="30"/>
  <c r="K128" i="30"/>
  <c r="K122" i="30"/>
  <c r="K121" i="30"/>
  <c r="G122" i="30"/>
  <c r="H122" i="30"/>
  <c r="H121" i="30"/>
  <c r="I122" i="30"/>
  <c r="I121" i="30"/>
  <c r="L122" i="30"/>
  <c r="L121" i="30"/>
  <c r="M122" i="30"/>
  <c r="M121" i="30"/>
  <c r="N122" i="30"/>
  <c r="N121" i="30"/>
  <c r="J126" i="30"/>
  <c r="E126" i="30"/>
  <c r="J127" i="30"/>
  <c r="E127" i="30"/>
  <c r="J125" i="30"/>
  <c r="E125" i="30"/>
  <c r="F124" i="30"/>
  <c r="E124" i="30"/>
  <c r="F123" i="30"/>
  <c r="J123" i="30"/>
  <c r="K14" i="72"/>
  <c r="L14" i="72"/>
  <c r="M14" i="72"/>
  <c r="N14" i="72"/>
  <c r="O14" i="72"/>
  <c r="J117" i="30"/>
  <c r="E117" i="30"/>
  <c r="P172" i="30"/>
  <c r="O110" i="30"/>
  <c r="K110" i="30"/>
  <c r="J19" i="72"/>
  <c r="J18" i="72"/>
  <c r="K23" i="72"/>
  <c r="J23" i="72"/>
  <c r="J22" i="72"/>
  <c r="M11" i="72"/>
  <c r="M10" i="72"/>
  <c r="M57" i="72"/>
  <c r="J56" i="72"/>
  <c r="J55" i="72"/>
  <c r="J54" i="72"/>
  <c r="O55" i="72"/>
  <c r="O54" i="72"/>
  <c r="N55" i="72"/>
  <c r="N54" i="72"/>
  <c r="M55" i="72"/>
  <c r="M54" i="72"/>
  <c r="L55" i="72"/>
  <c r="L54" i="72"/>
  <c r="K55" i="72"/>
  <c r="K54" i="72"/>
  <c r="J49" i="72"/>
  <c r="J48" i="72"/>
  <c r="O49" i="72"/>
  <c r="O48" i="72"/>
  <c r="N49" i="72"/>
  <c r="N48" i="72"/>
  <c r="M49" i="72"/>
  <c r="M48" i="72"/>
  <c r="L49" i="72"/>
  <c r="L48" i="72"/>
  <c r="K49" i="72"/>
  <c r="K48" i="72"/>
  <c r="J47" i="72"/>
  <c r="J46" i="72"/>
  <c r="J45" i="72"/>
  <c r="O46" i="72"/>
  <c r="O45" i="72"/>
  <c r="N46" i="72"/>
  <c r="N45" i="72"/>
  <c r="M46" i="72"/>
  <c r="M45" i="72"/>
  <c r="L46" i="72"/>
  <c r="L45" i="72"/>
  <c r="K43" i="72"/>
  <c r="K42" i="72"/>
  <c r="J44" i="72"/>
  <c r="J43" i="72"/>
  <c r="J42" i="72"/>
  <c r="O43" i="72"/>
  <c r="O42" i="72"/>
  <c r="N43" i="72"/>
  <c r="N42" i="72"/>
  <c r="M43" i="72"/>
  <c r="M42" i="72"/>
  <c r="L43" i="72"/>
  <c r="L42" i="72"/>
  <c r="J41" i="72"/>
  <c r="J40" i="72"/>
  <c r="J39" i="72"/>
  <c r="O40" i="72"/>
  <c r="O39" i="72"/>
  <c r="N40" i="72"/>
  <c r="N39" i="72"/>
  <c r="M40" i="72"/>
  <c r="M39" i="72"/>
  <c r="L40" i="72"/>
  <c r="L39" i="72"/>
  <c r="K40" i="72"/>
  <c r="K39" i="72"/>
  <c r="J38" i="72"/>
  <c r="J37" i="72"/>
  <c r="O37" i="72"/>
  <c r="N37" i="72"/>
  <c r="M37" i="72"/>
  <c r="L37" i="72"/>
  <c r="K37" i="72"/>
  <c r="J36" i="72"/>
  <c r="J35" i="72"/>
  <c r="O35" i="72"/>
  <c r="N35" i="72"/>
  <c r="M35" i="72"/>
  <c r="L35" i="72"/>
  <c r="K35" i="72"/>
  <c r="J34" i="72"/>
  <c r="J33" i="72"/>
  <c r="O33" i="72"/>
  <c r="N33" i="72"/>
  <c r="M33" i="72"/>
  <c r="L33" i="72"/>
  <c r="K33" i="72"/>
  <c r="K31" i="72"/>
  <c r="J32" i="72"/>
  <c r="J31" i="72"/>
  <c r="N31" i="72"/>
  <c r="M31" i="72"/>
  <c r="L31" i="72"/>
  <c r="J30" i="72"/>
  <c r="J29" i="72"/>
  <c r="O29" i="72"/>
  <c r="N29" i="72"/>
  <c r="M29" i="72"/>
  <c r="L29" i="72"/>
  <c r="L28" i="72"/>
  <c r="K29" i="72"/>
  <c r="J27" i="72"/>
  <c r="J26" i="72"/>
  <c r="O26" i="72"/>
  <c r="N26" i="72"/>
  <c r="M26" i="72"/>
  <c r="L26" i="72"/>
  <c r="K26" i="72"/>
  <c r="J25" i="72"/>
  <c r="J24" i="72"/>
  <c r="O24" i="72"/>
  <c r="N24" i="72"/>
  <c r="M24" i="72"/>
  <c r="L24" i="72"/>
  <c r="K24" i="72"/>
  <c r="O22" i="72"/>
  <c r="N22" i="72"/>
  <c r="M22" i="72"/>
  <c r="L22" i="72"/>
  <c r="J21" i="72"/>
  <c r="J20" i="72"/>
  <c r="O20" i="72"/>
  <c r="N20" i="72"/>
  <c r="M20" i="72"/>
  <c r="L20" i="72"/>
  <c r="K20" i="72"/>
  <c r="O18" i="72"/>
  <c r="N18" i="72"/>
  <c r="M18" i="72"/>
  <c r="L18" i="72"/>
  <c r="J17" i="72"/>
  <c r="J16" i="72"/>
  <c r="O16" i="72"/>
  <c r="N16" i="72"/>
  <c r="M16" i="72"/>
  <c r="L16" i="72"/>
  <c r="K16" i="72"/>
  <c r="J15" i="72"/>
  <c r="J14" i="72"/>
  <c r="O11" i="72"/>
  <c r="O10" i="72"/>
  <c r="N11" i="72"/>
  <c r="N10" i="72"/>
  <c r="L11" i="72"/>
  <c r="L10" i="72"/>
  <c r="K11" i="72"/>
  <c r="K10" i="72"/>
  <c r="G110" i="30"/>
  <c r="H110" i="30"/>
  <c r="I110" i="30"/>
  <c r="L110" i="30"/>
  <c r="M110" i="30"/>
  <c r="N110" i="30"/>
  <c r="J119" i="30"/>
  <c r="E119" i="30"/>
  <c r="F115" i="30"/>
  <c r="J114" i="30"/>
  <c r="E114" i="30"/>
  <c r="J113" i="30"/>
  <c r="E113" i="30"/>
  <c r="J109" i="30"/>
  <c r="E109" i="30"/>
  <c r="J108" i="30"/>
  <c r="E108" i="30"/>
  <c r="I17" i="58"/>
  <c r="I16" i="58"/>
  <c r="J17" i="58"/>
  <c r="J16" i="58"/>
  <c r="G19" i="58"/>
  <c r="G18" i="58"/>
  <c r="G15" i="58"/>
  <c r="F101" i="30"/>
  <c r="G101" i="30"/>
  <c r="H101" i="30"/>
  <c r="I101" i="30"/>
  <c r="K101" i="30"/>
  <c r="L101" i="30"/>
  <c r="M101" i="30"/>
  <c r="N101" i="30"/>
  <c r="O101" i="30"/>
  <c r="F104" i="30"/>
  <c r="E103" i="30"/>
  <c r="E102" i="30"/>
  <c r="H11" i="58"/>
  <c r="I11" i="58"/>
  <c r="J11" i="58"/>
  <c r="G13" i="58"/>
  <c r="G12" i="58"/>
  <c r="J102" i="30"/>
  <c r="J101" i="30"/>
  <c r="M28" i="72"/>
  <c r="J12" i="72"/>
  <c r="J11" i="72"/>
  <c r="J10" i="72"/>
  <c r="J57" i="72"/>
  <c r="K18" i="72"/>
  <c r="K45" i="72"/>
  <c r="G96" i="58"/>
  <c r="G95" i="58"/>
  <c r="G94" i="58"/>
  <c r="G93" i="58"/>
  <c r="H97" i="58"/>
  <c r="H91" i="58"/>
  <c r="G101" i="58"/>
  <c r="G69" i="58"/>
  <c r="F87" i="30"/>
  <c r="F86" i="30"/>
  <c r="F85" i="30"/>
  <c r="G87" i="30"/>
  <c r="G86" i="30"/>
  <c r="G85" i="30"/>
  <c r="H87" i="30"/>
  <c r="H86" i="30"/>
  <c r="H85" i="30"/>
  <c r="I87" i="30"/>
  <c r="I86" i="30"/>
  <c r="I85" i="30"/>
  <c r="K87" i="30"/>
  <c r="K86" i="30"/>
  <c r="K85" i="30"/>
  <c r="L87" i="30"/>
  <c r="L86" i="30"/>
  <c r="L85" i="30"/>
  <c r="M87" i="30"/>
  <c r="M86" i="30"/>
  <c r="M85" i="30"/>
  <c r="N87" i="30"/>
  <c r="N86" i="30"/>
  <c r="N85" i="30"/>
  <c r="O87" i="30"/>
  <c r="O86" i="30"/>
  <c r="O85" i="30"/>
  <c r="J88" i="30"/>
  <c r="E88" i="30"/>
  <c r="E87" i="30"/>
  <c r="E86" i="30"/>
  <c r="E85" i="30"/>
  <c r="D40" i="60"/>
  <c r="D39" i="60"/>
  <c r="F51" i="30"/>
  <c r="F50" i="30"/>
  <c r="F49" i="30"/>
  <c r="H67" i="58"/>
  <c r="D61" i="60"/>
  <c r="I67" i="58"/>
  <c r="I65" i="58"/>
  <c r="I64" i="58"/>
  <c r="J67" i="58"/>
  <c r="J65" i="58"/>
  <c r="J64" i="58"/>
  <c r="G68" i="58"/>
  <c r="J66" i="30"/>
  <c r="J65" i="30"/>
  <c r="J64" i="30"/>
  <c r="I65" i="30"/>
  <c r="I64" i="30"/>
  <c r="I15" i="30"/>
  <c r="I14" i="30"/>
  <c r="I179" i="30"/>
  <c r="I185" i="30"/>
  <c r="F18" i="30"/>
  <c r="F17" i="30"/>
  <c r="F16" i="30"/>
  <c r="F140" i="30"/>
  <c r="F139" i="30"/>
  <c r="G140" i="30"/>
  <c r="G139" i="30"/>
  <c r="I140" i="30"/>
  <c r="I139" i="30"/>
  <c r="J140" i="30"/>
  <c r="J139" i="30"/>
  <c r="K140" i="30"/>
  <c r="K139" i="30"/>
  <c r="L140" i="30"/>
  <c r="L139" i="30"/>
  <c r="M140" i="30"/>
  <c r="M139" i="30"/>
  <c r="N140" i="30"/>
  <c r="N139" i="30"/>
  <c r="O140" i="30"/>
  <c r="O139" i="30"/>
  <c r="P140" i="30"/>
  <c r="P139" i="30"/>
  <c r="E140" i="30"/>
  <c r="E139" i="30"/>
  <c r="H140" i="30"/>
  <c r="H139" i="30"/>
  <c r="K175" i="30"/>
  <c r="D36" i="60"/>
  <c r="D37" i="61"/>
  <c r="D35" i="61"/>
  <c r="D13" i="60"/>
  <c r="D22" i="60"/>
  <c r="E35" i="61"/>
  <c r="F35" i="61"/>
  <c r="C36" i="61"/>
  <c r="J115" i="30"/>
  <c r="E77" i="30"/>
  <c r="E178" i="30"/>
  <c r="J92" i="30"/>
  <c r="J91" i="30"/>
  <c r="J90" i="30"/>
  <c r="E92" i="30"/>
  <c r="E91" i="30"/>
  <c r="E90" i="30"/>
  <c r="F91" i="30"/>
  <c r="F90" i="30"/>
  <c r="G91" i="30"/>
  <c r="G90" i="30"/>
  <c r="H91" i="30"/>
  <c r="H90" i="30"/>
  <c r="I91" i="30"/>
  <c r="I90" i="30"/>
  <c r="K91" i="30"/>
  <c r="K90" i="30"/>
  <c r="L91" i="30"/>
  <c r="L90" i="30"/>
  <c r="M91" i="30"/>
  <c r="M90" i="30"/>
  <c r="N91" i="30"/>
  <c r="N90" i="30"/>
  <c r="O91" i="30"/>
  <c r="O90" i="30"/>
  <c r="D33" i="60"/>
  <c r="D32" i="60"/>
  <c r="D38" i="61"/>
  <c r="E38" i="61"/>
  <c r="F38" i="61"/>
  <c r="C39" i="61"/>
  <c r="C38" i="61"/>
  <c r="D16" i="60"/>
  <c r="D42" i="61"/>
  <c r="D40" i="61"/>
  <c r="K143" i="70"/>
  <c r="J143" i="70"/>
  <c r="J142" i="70"/>
  <c r="J141" i="70"/>
  <c r="O142" i="70"/>
  <c r="O141" i="70"/>
  <c r="N142" i="70"/>
  <c r="N141" i="70"/>
  <c r="M142" i="70"/>
  <c r="M141" i="70"/>
  <c r="L142" i="70"/>
  <c r="L141" i="70"/>
  <c r="J140" i="70"/>
  <c r="J139" i="70"/>
  <c r="J138" i="70"/>
  <c r="O139" i="70"/>
  <c r="O138" i="70"/>
  <c r="N139" i="70"/>
  <c r="N138" i="70"/>
  <c r="M139" i="70"/>
  <c r="M138" i="70"/>
  <c r="L139" i="70"/>
  <c r="L138" i="70"/>
  <c r="K139" i="70"/>
  <c r="K138" i="70"/>
  <c r="J137" i="70"/>
  <c r="O136" i="70"/>
  <c r="O135" i="70"/>
  <c r="N136" i="70"/>
  <c r="N135" i="70"/>
  <c r="M136" i="70"/>
  <c r="M135" i="70"/>
  <c r="L136" i="70"/>
  <c r="L135" i="70"/>
  <c r="K136" i="70"/>
  <c r="K135" i="70"/>
  <c r="J136" i="70"/>
  <c r="J135" i="70"/>
  <c r="K134" i="70"/>
  <c r="J134" i="70"/>
  <c r="J133" i="70"/>
  <c r="J132" i="70"/>
  <c r="O133" i="70"/>
  <c r="O132" i="70"/>
  <c r="N133" i="70"/>
  <c r="N132" i="70"/>
  <c r="M133" i="70"/>
  <c r="M132" i="70"/>
  <c r="L133" i="70"/>
  <c r="L132" i="70"/>
  <c r="J131" i="70"/>
  <c r="J130" i="70"/>
  <c r="O130" i="70"/>
  <c r="N130" i="70"/>
  <c r="M130" i="70"/>
  <c r="L130" i="70"/>
  <c r="K130" i="70"/>
  <c r="K129" i="70"/>
  <c r="J129" i="70"/>
  <c r="J128" i="70"/>
  <c r="O128" i="70"/>
  <c r="O127" i="70"/>
  <c r="N128" i="70"/>
  <c r="N127" i="70"/>
  <c r="M128" i="70"/>
  <c r="L128" i="70"/>
  <c r="L127" i="70"/>
  <c r="J126" i="70"/>
  <c r="J125" i="70"/>
  <c r="J124" i="70"/>
  <c r="O125" i="70"/>
  <c r="O124" i="70"/>
  <c r="N125" i="70"/>
  <c r="N124" i="70"/>
  <c r="M125" i="70"/>
  <c r="M124" i="70"/>
  <c r="L125" i="70"/>
  <c r="L124" i="70"/>
  <c r="J123" i="70"/>
  <c r="J122" i="70"/>
  <c r="J121" i="70"/>
  <c r="J120" i="70"/>
  <c r="O121" i="70"/>
  <c r="O120" i="70"/>
  <c r="N121" i="70"/>
  <c r="N120" i="70"/>
  <c r="M121" i="70"/>
  <c r="M120" i="70"/>
  <c r="L121" i="70"/>
  <c r="L120" i="70"/>
  <c r="K121" i="70"/>
  <c r="K120" i="70"/>
  <c r="J119" i="70"/>
  <c r="J118" i="70"/>
  <c r="J117" i="70"/>
  <c r="O118" i="70"/>
  <c r="O117" i="70"/>
  <c r="N118" i="70"/>
  <c r="N117" i="70"/>
  <c r="M118" i="70"/>
  <c r="M117" i="70"/>
  <c r="L118" i="70"/>
  <c r="L117" i="70"/>
  <c r="K118" i="70"/>
  <c r="K117" i="70"/>
  <c r="J116" i="70"/>
  <c r="O115" i="70"/>
  <c r="O114" i="70"/>
  <c r="N115" i="70"/>
  <c r="M115" i="70"/>
  <c r="M114" i="70"/>
  <c r="L115" i="70"/>
  <c r="L114" i="70"/>
  <c r="K115" i="70"/>
  <c r="K114" i="70"/>
  <c r="J115" i="70"/>
  <c r="J114" i="70"/>
  <c r="N114" i="70"/>
  <c r="K112" i="70"/>
  <c r="O112" i="70"/>
  <c r="N112" i="70"/>
  <c r="M112" i="70"/>
  <c r="L112" i="70"/>
  <c r="K111" i="70"/>
  <c r="J111" i="70"/>
  <c r="J110" i="70"/>
  <c r="O110" i="70"/>
  <c r="N110" i="70"/>
  <c r="M110" i="70"/>
  <c r="L110" i="70"/>
  <c r="J108" i="70"/>
  <c r="J107" i="70"/>
  <c r="J106" i="70"/>
  <c r="O107" i="70"/>
  <c r="O106" i="70"/>
  <c r="N107" i="70"/>
  <c r="N106" i="70"/>
  <c r="M107" i="70"/>
  <c r="L107" i="70"/>
  <c r="L106" i="70"/>
  <c r="K107" i="70"/>
  <c r="K106" i="70"/>
  <c r="M106" i="70"/>
  <c r="J105" i="70"/>
  <c r="J104" i="70"/>
  <c r="N104" i="70"/>
  <c r="M104" i="70"/>
  <c r="L104" i="70"/>
  <c r="K104" i="70"/>
  <c r="J103" i="70"/>
  <c r="O102" i="70"/>
  <c r="N102" i="70"/>
  <c r="M102" i="70"/>
  <c r="L102" i="70"/>
  <c r="K102" i="70"/>
  <c r="J102" i="70"/>
  <c r="K101" i="70"/>
  <c r="J101" i="70"/>
  <c r="J100" i="70"/>
  <c r="O100" i="70"/>
  <c r="N100" i="70"/>
  <c r="M100" i="70"/>
  <c r="L100" i="70"/>
  <c r="K99" i="70"/>
  <c r="J99" i="70"/>
  <c r="J98" i="70"/>
  <c r="O98" i="70"/>
  <c r="N98" i="70"/>
  <c r="M98" i="70"/>
  <c r="L98" i="70"/>
  <c r="K97" i="70"/>
  <c r="J97" i="70"/>
  <c r="J96" i="70"/>
  <c r="N96" i="70"/>
  <c r="M96" i="70"/>
  <c r="L96" i="70"/>
  <c r="K95" i="70"/>
  <c r="J95" i="70"/>
  <c r="J94" i="70"/>
  <c r="O94" i="70"/>
  <c r="N94" i="70"/>
  <c r="M94" i="70"/>
  <c r="L94" i="70"/>
  <c r="K94" i="70"/>
  <c r="J93" i="70"/>
  <c r="O92" i="70"/>
  <c r="N92" i="70"/>
  <c r="M92" i="70"/>
  <c r="L92" i="70"/>
  <c r="K92" i="70"/>
  <c r="J92" i="70"/>
  <c r="J91" i="70"/>
  <c r="J90" i="70"/>
  <c r="N90" i="70"/>
  <c r="M90" i="70"/>
  <c r="L90" i="70"/>
  <c r="J89" i="70"/>
  <c r="O88" i="70"/>
  <c r="N88" i="70"/>
  <c r="M88" i="70"/>
  <c r="L88" i="70"/>
  <c r="K88" i="70"/>
  <c r="J88" i="70"/>
  <c r="J87" i="70"/>
  <c r="J86" i="70"/>
  <c r="O86" i="70"/>
  <c r="N86" i="70"/>
  <c r="M86" i="70"/>
  <c r="L86" i="70"/>
  <c r="K86" i="70"/>
  <c r="J84" i="70"/>
  <c r="J83" i="70"/>
  <c r="O83" i="70"/>
  <c r="N83" i="70"/>
  <c r="M83" i="70"/>
  <c r="L83" i="70"/>
  <c r="K83" i="70"/>
  <c r="J82" i="70"/>
  <c r="O81" i="70"/>
  <c r="N81" i="70"/>
  <c r="M81" i="70"/>
  <c r="L81" i="70"/>
  <c r="K81" i="70"/>
  <c r="J81" i="70"/>
  <c r="J80" i="70"/>
  <c r="O79" i="70"/>
  <c r="N79" i="70"/>
  <c r="M79" i="70"/>
  <c r="L79" i="70"/>
  <c r="K79" i="70"/>
  <c r="J79" i="70"/>
  <c r="K78" i="70"/>
  <c r="J78" i="70"/>
  <c r="J77" i="70"/>
  <c r="O77" i="70"/>
  <c r="N77" i="70"/>
  <c r="M77" i="70"/>
  <c r="L77" i="70"/>
  <c r="J76" i="70"/>
  <c r="O75" i="70"/>
  <c r="N75" i="70"/>
  <c r="M75" i="70"/>
  <c r="L75" i="70"/>
  <c r="K75" i="70"/>
  <c r="J75" i="70"/>
  <c r="K74" i="70"/>
  <c r="K73" i="70"/>
  <c r="M73" i="70"/>
  <c r="L73" i="70"/>
  <c r="J72" i="70"/>
  <c r="J71" i="70"/>
  <c r="O71" i="70"/>
  <c r="N71" i="70"/>
  <c r="M71" i="70"/>
  <c r="L71" i="70"/>
  <c r="K71" i="70"/>
  <c r="J70" i="70"/>
  <c r="K69" i="70"/>
  <c r="J69" i="70"/>
  <c r="O68" i="70"/>
  <c r="N68" i="70"/>
  <c r="M68" i="70"/>
  <c r="L68" i="70"/>
  <c r="K68" i="70"/>
  <c r="I68" i="70"/>
  <c r="J67" i="70"/>
  <c r="M66" i="70"/>
  <c r="J66" i="70"/>
  <c r="K65" i="70"/>
  <c r="N65" i="70"/>
  <c r="L65" i="70"/>
  <c r="J64" i="70"/>
  <c r="J63" i="70"/>
  <c r="O62" i="70"/>
  <c r="N62" i="70"/>
  <c r="M62" i="70"/>
  <c r="L62" i="70"/>
  <c r="K62" i="70"/>
  <c r="J61" i="70"/>
  <c r="J60" i="70"/>
  <c r="O59" i="70"/>
  <c r="N59" i="70"/>
  <c r="M59" i="70"/>
  <c r="L59" i="70"/>
  <c r="K59" i="70"/>
  <c r="J58" i="70"/>
  <c r="J57" i="70"/>
  <c r="J56" i="70"/>
  <c r="O56" i="70"/>
  <c r="N56" i="70"/>
  <c r="M56" i="70"/>
  <c r="L56" i="70"/>
  <c r="K56" i="70"/>
  <c r="J55" i="70"/>
  <c r="J54" i="70"/>
  <c r="O53" i="70"/>
  <c r="N53" i="70"/>
  <c r="M53" i="70"/>
  <c r="L53" i="70"/>
  <c r="K53" i="70"/>
  <c r="J52" i="70"/>
  <c r="K51" i="70"/>
  <c r="J51" i="70"/>
  <c r="J50" i="70"/>
  <c r="O50" i="70"/>
  <c r="N50" i="70"/>
  <c r="M50" i="70"/>
  <c r="L50" i="70"/>
  <c r="J49" i="70"/>
  <c r="J48" i="70"/>
  <c r="O47" i="70"/>
  <c r="N47" i="70"/>
  <c r="M47" i="70"/>
  <c r="L47" i="70"/>
  <c r="K47" i="70"/>
  <c r="J46" i="70"/>
  <c r="J45" i="70"/>
  <c r="J44" i="70"/>
  <c r="O44" i="70"/>
  <c r="N44" i="70"/>
  <c r="M44" i="70"/>
  <c r="L44" i="70"/>
  <c r="K44" i="70"/>
  <c r="K42" i="70"/>
  <c r="K41" i="70"/>
  <c r="M41" i="70"/>
  <c r="L41" i="70"/>
  <c r="J40" i="70"/>
  <c r="J39" i="70"/>
  <c r="N39" i="70"/>
  <c r="M39" i="70"/>
  <c r="L39" i="70"/>
  <c r="K39" i="70"/>
  <c r="K37" i="70"/>
  <c r="J37" i="70"/>
  <c r="J36" i="70"/>
  <c r="M36" i="70"/>
  <c r="L36" i="70"/>
  <c r="J35" i="70"/>
  <c r="J34" i="70"/>
  <c r="N34" i="70"/>
  <c r="M34" i="70"/>
  <c r="M33" i="70"/>
  <c r="L34" i="70"/>
  <c r="K34" i="70"/>
  <c r="J32" i="70"/>
  <c r="J31" i="70"/>
  <c r="K31" i="70"/>
  <c r="K30" i="70"/>
  <c r="J30" i="70"/>
  <c r="J29" i="70"/>
  <c r="N29" i="70"/>
  <c r="M29" i="70"/>
  <c r="L29" i="70"/>
  <c r="J28" i="70"/>
  <c r="J27" i="70"/>
  <c r="L27" i="70"/>
  <c r="K27" i="70"/>
  <c r="J26" i="70"/>
  <c r="J25" i="70"/>
  <c r="J24" i="70"/>
  <c r="J23" i="70"/>
  <c r="O23" i="70"/>
  <c r="N23" i="70"/>
  <c r="M23" i="70"/>
  <c r="L23" i="70"/>
  <c r="K23" i="70"/>
  <c r="J22" i="70"/>
  <c r="O21" i="70"/>
  <c r="N21" i="70"/>
  <c r="M21" i="70"/>
  <c r="L21" i="70"/>
  <c r="K21" i="70"/>
  <c r="J21" i="70"/>
  <c r="O20" i="70"/>
  <c r="J19" i="70"/>
  <c r="J18" i="70"/>
  <c r="O18" i="70"/>
  <c r="N18" i="70"/>
  <c r="M18" i="70"/>
  <c r="L18" i="70"/>
  <c r="K18" i="70"/>
  <c r="J17" i="70"/>
  <c r="J16" i="70"/>
  <c r="O16" i="70"/>
  <c r="N16" i="70"/>
  <c r="M16" i="70"/>
  <c r="L16" i="70"/>
  <c r="K16" i="70"/>
  <c r="J15" i="70"/>
  <c r="M14" i="70"/>
  <c r="M13" i="70"/>
  <c r="O13" i="70"/>
  <c r="N13" i="70"/>
  <c r="L13" i="70"/>
  <c r="K13" i="70"/>
  <c r="K12" i="70"/>
  <c r="J12" i="70"/>
  <c r="J11" i="70"/>
  <c r="L11" i="70"/>
  <c r="D14" i="60"/>
  <c r="D19" i="60"/>
  <c r="D23" i="60"/>
  <c r="E41" i="61"/>
  <c r="F41" i="61"/>
  <c r="F40" i="61"/>
  <c r="F34" i="61"/>
  <c r="F33" i="61"/>
  <c r="J112" i="30"/>
  <c r="E112" i="30"/>
  <c r="J70" i="30"/>
  <c r="F76" i="30"/>
  <c r="F75" i="30"/>
  <c r="G76" i="30"/>
  <c r="G75" i="30"/>
  <c r="H76" i="30"/>
  <c r="H75" i="30"/>
  <c r="I76" i="30"/>
  <c r="I75" i="30"/>
  <c r="K76" i="30"/>
  <c r="K75" i="30"/>
  <c r="L76" i="30"/>
  <c r="L75" i="30"/>
  <c r="M76" i="30"/>
  <c r="M75" i="30"/>
  <c r="N76" i="30"/>
  <c r="N75" i="30"/>
  <c r="O76" i="30"/>
  <c r="O75" i="30"/>
  <c r="J77" i="30"/>
  <c r="J76" i="30"/>
  <c r="J75" i="30"/>
  <c r="E14" i="64"/>
  <c r="D28" i="61"/>
  <c r="E28" i="61"/>
  <c r="F28" i="61"/>
  <c r="D26" i="61"/>
  <c r="E26" i="61"/>
  <c r="F26" i="61"/>
  <c r="C27" i="61"/>
  <c r="C26" i="61"/>
  <c r="C29" i="61"/>
  <c r="C28" i="61"/>
  <c r="D19" i="61"/>
  <c r="D18" i="61"/>
  <c r="E19" i="61"/>
  <c r="E18" i="61"/>
  <c r="F19" i="61"/>
  <c r="F18" i="61"/>
  <c r="C20" i="61"/>
  <c r="F79" i="30"/>
  <c r="F78" i="30"/>
  <c r="F74" i="30"/>
  <c r="G79" i="30"/>
  <c r="G78" i="30"/>
  <c r="H79" i="30"/>
  <c r="H78" i="30"/>
  <c r="I79" i="30"/>
  <c r="I78" i="30"/>
  <c r="J79" i="30"/>
  <c r="J78" i="30"/>
  <c r="K79" i="30"/>
  <c r="K78" i="30"/>
  <c r="L79" i="30"/>
  <c r="L78" i="30"/>
  <c r="M79" i="30"/>
  <c r="M78" i="30"/>
  <c r="N79" i="30"/>
  <c r="N78" i="30"/>
  <c r="O79" i="30"/>
  <c r="O78" i="30"/>
  <c r="E80" i="30"/>
  <c r="E79" i="30"/>
  <c r="E78" i="30"/>
  <c r="H14" i="58"/>
  <c r="I14" i="58"/>
  <c r="I10" i="58"/>
  <c r="J14" i="58"/>
  <c r="D12" i="64"/>
  <c r="D18" i="64"/>
  <c r="D17" i="64"/>
  <c r="F12" i="64"/>
  <c r="F11" i="64"/>
  <c r="D21" i="64"/>
  <c r="E21" i="64"/>
  <c r="F21" i="64"/>
  <c r="C21" i="64"/>
  <c r="C14" i="64"/>
  <c r="C20" i="64"/>
  <c r="C13" i="64"/>
  <c r="C19" i="64"/>
  <c r="E12" i="64"/>
  <c r="E18" i="64"/>
  <c r="E17" i="64"/>
  <c r="E128" i="30"/>
  <c r="J120" i="30"/>
  <c r="E118" i="30"/>
  <c r="E120" i="30"/>
  <c r="K104" i="30"/>
  <c r="E21" i="30"/>
  <c r="H24" i="58"/>
  <c r="H22" i="58"/>
  <c r="H21" i="58"/>
  <c r="F23" i="30"/>
  <c r="F22" i="30"/>
  <c r="F29" i="30"/>
  <c r="F28" i="30"/>
  <c r="F32" i="30"/>
  <c r="F31" i="30"/>
  <c r="F38" i="30"/>
  <c r="F37" i="30"/>
  <c r="F41" i="30"/>
  <c r="F40" i="30"/>
  <c r="F44" i="30"/>
  <c r="F43" i="30"/>
  <c r="F47" i="30"/>
  <c r="F46" i="30"/>
  <c r="F53" i="30"/>
  <c r="F52" i="30"/>
  <c r="F56" i="30"/>
  <c r="F55" i="30"/>
  <c r="F59" i="30"/>
  <c r="F58" i="30"/>
  <c r="F62" i="30"/>
  <c r="F61" i="30"/>
  <c r="F68" i="30"/>
  <c r="F67" i="30"/>
  <c r="F72" i="30"/>
  <c r="F71" i="30"/>
  <c r="F83" i="30"/>
  <c r="F82" i="30"/>
  <c r="F81" i="30"/>
  <c r="F143" i="30"/>
  <c r="F142" i="30"/>
  <c r="F150" i="30"/>
  <c r="F149" i="30"/>
  <c r="F94" i="30"/>
  <c r="F93" i="30"/>
  <c r="F97" i="30"/>
  <c r="F96" i="30"/>
  <c r="G17" i="30"/>
  <c r="G16" i="30"/>
  <c r="G20" i="30"/>
  <c r="G19" i="30"/>
  <c r="G23" i="30"/>
  <c r="G22" i="30"/>
  <c r="G26" i="30"/>
  <c r="G25" i="30"/>
  <c r="G29" i="30"/>
  <c r="G28" i="30"/>
  <c r="G32" i="30"/>
  <c r="G31" i="30"/>
  <c r="G35" i="30"/>
  <c r="G34" i="30"/>
  <c r="G38" i="30"/>
  <c r="G37" i="30"/>
  <c r="G41" i="30"/>
  <c r="G40" i="30"/>
  <c r="G44" i="30"/>
  <c r="G43" i="30"/>
  <c r="G47" i="30"/>
  <c r="G46" i="30"/>
  <c r="G50" i="30"/>
  <c r="G49" i="30"/>
  <c r="G53" i="30"/>
  <c r="G52" i="30"/>
  <c r="G56" i="30"/>
  <c r="G55" i="30"/>
  <c r="G59" i="30"/>
  <c r="G58" i="30"/>
  <c r="G62" i="30"/>
  <c r="G61" i="30"/>
  <c r="G65" i="30"/>
  <c r="G64" i="30"/>
  <c r="G68" i="30"/>
  <c r="G67" i="30"/>
  <c r="G72" i="30"/>
  <c r="G71" i="30"/>
  <c r="G83" i="30"/>
  <c r="G82" i="30"/>
  <c r="G81" i="30"/>
  <c r="G104" i="30"/>
  <c r="G121" i="30"/>
  <c r="G143" i="30"/>
  <c r="G142" i="30"/>
  <c r="G150" i="30"/>
  <c r="G149" i="30"/>
  <c r="G94" i="30"/>
  <c r="G93" i="30"/>
  <c r="G97" i="30"/>
  <c r="G96" i="30"/>
  <c r="H17" i="30"/>
  <c r="H16" i="30"/>
  <c r="H20" i="30"/>
  <c r="H19" i="30"/>
  <c r="H23" i="30"/>
  <c r="H22" i="30"/>
  <c r="H26" i="30"/>
  <c r="H25" i="30"/>
  <c r="H29" i="30"/>
  <c r="H28" i="30"/>
  <c r="H32" i="30"/>
  <c r="H31" i="30"/>
  <c r="H35" i="30"/>
  <c r="H34" i="30"/>
  <c r="H38" i="30"/>
  <c r="H37" i="30"/>
  <c r="H41" i="30"/>
  <c r="H40" i="30"/>
  <c r="H44" i="30"/>
  <c r="H43" i="30"/>
  <c r="H47" i="30"/>
  <c r="H46" i="30"/>
  <c r="H50" i="30"/>
  <c r="H49" i="30"/>
  <c r="H53" i="30"/>
  <c r="H52" i="30"/>
  <c r="H56" i="30"/>
  <c r="H55" i="30"/>
  <c r="H59" i="30"/>
  <c r="H58" i="30"/>
  <c r="H62" i="30"/>
  <c r="H61" i="30"/>
  <c r="H65" i="30"/>
  <c r="H64" i="30"/>
  <c r="H68" i="30"/>
  <c r="H67" i="30"/>
  <c r="H72" i="30"/>
  <c r="H71" i="30"/>
  <c r="H83" i="30"/>
  <c r="H82" i="30"/>
  <c r="H81" i="30"/>
  <c r="H104" i="30"/>
  <c r="H143" i="30"/>
  <c r="H142" i="30"/>
  <c r="H150" i="30"/>
  <c r="H149" i="30"/>
  <c r="H94" i="30"/>
  <c r="H93" i="30"/>
  <c r="H97" i="30"/>
  <c r="H96" i="30"/>
  <c r="I17" i="30"/>
  <c r="I16" i="30"/>
  <c r="I20" i="30"/>
  <c r="I19" i="30"/>
  <c r="I23" i="30"/>
  <c r="I22" i="30"/>
  <c r="I26" i="30"/>
  <c r="I25" i="30"/>
  <c r="I29" i="30"/>
  <c r="I28" i="30"/>
  <c r="I32" i="30"/>
  <c r="I31" i="30"/>
  <c r="I35" i="30"/>
  <c r="I34" i="30"/>
  <c r="I38" i="30"/>
  <c r="I37" i="30"/>
  <c r="I41" i="30"/>
  <c r="I40" i="30"/>
  <c r="I44" i="30"/>
  <c r="I43" i="30"/>
  <c r="I47" i="30"/>
  <c r="I46" i="30"/>
  <c r="I50" i="30"/>
  <c r="I49" i="30"/>
  <c r="I53" i="30"/>
  <c r="I52" i="30"/>
  <c r="I56" i="30"/>
  <c r="I55" i="30"/>
  <c r="I59" i="30"/>
  <c r="I58" i="30"/>
  <c r="I62" i="30"/>
  <c r="I61" i="30"/>
  <c r="I68" i="30"/>
  <c r="I67" i="30"/>
  <c r="I72" i="30"/>
  <c r="I71" i="30"/>
  <c r="I83" i="30"/>
  <c r="I82" i="30"/>
  <c r="I81" i="30"/>
  <c r="I104" i="30"/>
  <c r="I143" i="30"/>
  <c r="I142" i="30"/>
  <c r="I150" i="30"/>
  <c r="I149" i="30"/>
  <c r="I97" i="30"/>
  <c r="I96" i="30"/>
  <c r="J18" i="30"/>
  <c r="J17" i="30"/>
  <c r="J16" i="30"/>
  <c r="J21" i="30"/>
  <c r="I24" i="58"/>
  <c r="I22" i="58"/>
  <c r="I21" i="58"/>
  <c r="J24" i="30"/>
  <c r="J23" i="30"/>
  <c r="J22" i="30"/>
  <c r="J27" i="30"/>
  <c r="I37" i="58"/>
  <c r="I34" i="58"/>
  <c r="I33" i="58"/>
  <c r="J30" i="30"/>
  <c r="J29" i="30"/>
  <c r="J28" i="30"/>
  <c r="J33" i="30"/>
  <c r="J32" i="30"/>
  <c r="J31" i="30"/>
  <c r="J36" i="30"/>
  <c r="J35" i="30"/>
  <c r="J34" i="30"/>
  <c r="J39" i="30"/>
  <c r="I51" i="58"/>
  <c r="I50" i="58"/>
  <c r="I49" i="58"/>
  <c r="J42" i="30"/>
  <c r="J41" i="30"/>
  <c r="J40" i="30"/>
  <c r="J45" i="30"/>
  <c r="J44" i="30"/>
  <c r="J43" i="30"/>
  <c r="J48" i="30"/>
  <c r="J47" i="30"/>
  <c r="J46" i="30"/>
  <c r="J51" i="30"/>
  <c r="J50" i="30"/>
  <c r="J49" i="30"/>
  <c r="J54" i="30"/>
  <c r="I72" i="58"/>
  <c r="I71" i="58"/>
  <c r="I70" i="58"/>
  <c r="J57" i="30"/>
  <c r="J56" i="30"/>
  <c r="J55" i="30"/>
  <c r="J60" i="30"/>
  <c r="J59" i="30"/>
  <c r="J58" i="30"/>
  <c r="J63" i="30"/>
  <c r="J62" i="30"/>
  <c r="J61" i="30"/>
  <c r="J69" i="30"/>
  <c r="J73" i="30"/>
  <c r="J72" i="30"/>
  <c r="J71" i="30"/>
  <c r="J84" i="30"/>
  <c r="J83" i="30"/>
  <c r="J82" i="30"/>
  <c r="J81" i="30"/>
  <c r="J105" i="30"/>
  <c r="J104" i="30"/>
  <c r="J124" i="30"/>
  <c r="J144" i="30"/>
  <c r="J143" i="30"/>
  <c r="J142" i="30"/>
  <c r="J171" i="30"/>
  <c r="J170" i="30"/>
  <c r="J169" i="30"/>
  <c r="J95" i="30"/>
  <c r="J94" i="30"/>
  <c r="J93" i="30"/>
  <c r="J98" i="30"/>
  <c r="J97" i="30"/>
  <c r="J96" i="30"/>
  <c r="K17" i="30"/>
  <c r="K16" i="30"/>
  <c r="K20" i="30"/>
  <c r="K19" i="30"/>
  <c r="K23" i="30"/>
  <c r="K22" i="30"/>
  <c r="K26" i="30"/>
  <c r="K25" i="30"/>
  <c r="K29" i="30"/>
  <c r="K28" i="30"/>
  <c r="K32" i="30"/>
  <c r="K31" i="30"/>
  <c r="K35" i="30"/>
  <c r="K34" i="30"/>
  <c r="K38" i="30"/>
  <c r="K37" i="30"/>
  <c r="K41" i="30"/>
  <c r="K40" i="30"/>
  <c r="K44" i="30"/>
  <c r="K43" i="30"/>
  <c r="K47" i="30"/>
  <c r="K46" i="30"/>
  <c r="K50" i="30"/>
  <c r="K49" i="30"/>
  <c r="K53" i="30"/>
  <c r="K52" i="30"/>
  <c r="K56" i="30"/>
  <c r="K55" i="30"/>
  <c r="K59" i="30"/>
  <c r="K58" i="30"/>
  <c r="K62" i="30"/>
  <c r="K61" i="30"/>
  <c r="K65" i="30"/>
  <c r="K64" i="30"/>
  <c r="K68" i="30"/>
  <c r="K67" i="30"/>
  <c r="K72" i="30"/>
  <c r="K71" i="30"/>
  <c r="K83" i="30"/>
  <c r="K82" i="30"/>
  <c r="K81" i="30"/>
  <c r="K143" i="30"/>
  <c r="K142" i="30"/>
  <c r="K150" i="30"/>
  <c r="K149" i="30"/>
  <c r="K94" i="30"/>
  <c r="K93" i="30"/>
  <c r="K97" i="30"/>
  <c r="K96" i="30"/>
  <c r="L17" i="30"/>
  <c r="L16" i="30"/>
  <c r="L20" i="30"/>
  <c r="L19" i="30"/>
  <c r="L23" i="30"/>
  <c r="L22" i="30"/>
  <c r="L26" i="30"/>
  <c r="L25" i="30"/>
  <c r="L29" i="30"/>
  <c r="L28" i="30"/>
  <c r="L32" i="30"/>
  <c r="L31" i="30"/>
  <c r="L35" i="30"/>
  <c r="L34" i="30"/>
  <c r="L38" i="30"/>
  <c r="L37" i="30"/>
  <c r="L41" i="30"/>
  <c r="L40" i="30"/>
  <c r="L44" i="30"/>
  <c r="L43" i="30"/>
  <c r="L47" i="30"/>
  <c r="L46" i="30"/>
  <c r="L50" i="30"/>
  <c r="L49" i="30"/>
  <c r="L53" i="30"/>
  <c r="L52" i="30"/>
  <c r="L56" i="30"/>
  <c r="L55" i="30"/>
  <c r="L59" i="30"/>
  <c r="L58" i="30"/>
  <c r="L62" i="30"/>
  <c r="L61" i="30"/>
  <c r="L65" i="30"/>
  <c r="L64" i="30"/>
  <c r="L68" i="30"/>
  <c r="L67" i="30"/>
  <c r="L72" i="30"/>
  <c r="L71" i="30"/>
  <c r="L83" i="30"/>
  <c r="L82" i="30"/>
  <c r="L81" i="30"/>
  <c r="L104" i="30"/>
  <c r="L143" i="30"/>
  <c r="L142" i="30"/>
  <c r="L150" i="30"/>
  <c r="L149" i="30"/>
  <c r="L94" i="30"/>
  <c r="L93" i="30"/>
  <c r="L97" i="30"/>
  <c r="L96" i="30"/>
  <c r="M17" i="30"/>
  <c r="M16" i="30"/>
  <c r="M20" i="30"/>
  <c r="M19" i="30"/>
  <c r="M23" i="30"/>
  <c r="M22" i="30"/>
  <c r="M26" i="30"/>
  <c r="M25" i="30"/>
  <c r="M29" i="30"/>
  <c r="M28" i="30"/>
  <c r="M32" i="30"/>
  <c r="M31" i="30"/>
  <c r="M35" i="30"/>
  <c r="M34" i="30"/>
  <c r="M38" i="30"/>
  <c r="M37" i="30"/>
  <c r="M41" i="30"/>
  <c r="M40" i="30"/>
  <c r="M44" i="30"/>
  <c r="M43" i="30"/>
  <c r="M47" i="30"/>
  <c r="M46" i="30"/>
  <c r="M50" i="30"/>
  <c r="M49" i="30"/>
  <c r="M53" i="30"/>
  <c r="M52" i="30"/>
  <c r="M56" i="30"/>
  <c r="M55" i="30"/>
  <c r="M59" i="30"/>
  <c r="M58" i="30"/>
  <c r="M62" i="30"/>
  <c r="M61" i="30"/>
  <c r="M65" i="30"/>
  <c r="M64" i="30"/>
  <c r="M68" i="30"/>
  <c r="M67" i="30"/>
  <c r="M72" i="30"/>
  <c r="M71" i="30"/>
  <c r="M83" i="30"/>
  <c r="M82" i="30"/>
  <c r="M81" i="30"/>
  <c r="M104" i="30"/>
  <c r="M143" i="30"/>
  <c r="M142" i="30"/>
  <c r="M150" i="30"/>
  <c r="M149" i="30"/>
  <c r="M94" i="30"/>
  <c r="M93" i="30"/>
  <c r="M97" i="30"/>
  <c r="M96" i="30"/>
  <c r="N17" i="30"/>
  <c r="N16" i="30"/>
  <c r="N20" i="30"/>
  <c r="N19" i="30"/>
  <c r="N23" i="30"/>
  <c r="N22" i="30"/>
  <c r="N26" i="30"/>
  <c r="N25" i="30"/>
  <c r="N29" i="30"/>
  <c r="N28" i="30"/>
  <c r="N32" i="30"/>
  <c r="N31" i="30"/>
  <c r="N35" i="30"/>
  <c r="N34" i="30"/>
  <c r="N38" i="30"/>
  <c r="N37" i="30"/>
  <c r="N41" i="30"/>
  <c r="N40" i="30"/>
  <c r="N44" i="30"/>
  <c r="N43" i="30"/>
  <c r="N47" i="30"/>
  <c r="N46" i="30"/>
  <c r="N50" i="30"/>
  <c r="N49" i="30"/>
  <c r="N53" i="30"/>
  <c r="N52" i="30"/>
  <c r="N56" i="30"/>
  <c r="N55" i="30"/>
  <c r="N59" i="30"/>
  <c r="N58" i="30"/>
  <c r="N62" i="30"/>
  <c r="N61" i="30"/>
  <c r="N65" i="30"/>
  <c r="N64" i="30"/>
  <c r="N68" i="30"/>
  <c r="N67" i="30"/>
  <c r="N72" i="30"/>
  <c r="N71" i="30"/>
  <c r="N83" i="30"/>
  <c r="N82" i="30"/>
  <c r="N81" i="30"/>
  <c r="N104" i="30"/>
  <c r="N143" i="30"/>
  <c r="N142" i="30"/>
  <c r="N150" i="30"/>
  <c r="N149" i="30"/>
  <c r="N94" i="30"/>
  <c r="N93" i="30"/>
  <c r="N97" i="30"/>
  <c r="N96" i="30"/>
  <c r="O17" i="30"/>
  <c r="O16" i="30"/>
  <c r="O23" i="30"/>
  <c r="O22" i="30"/>
  <c r="O26" i="30"/>
  <c r="O25" i="30"/>
  <c r="O29" i="30"/>
  <c r="O28" i="30"/>
  <c r="O32" i="30"/>
  <c r="O31" i="30"/>
  <c r="O35" i="30"/>
  <c r="O34" i="30"/>
  <c r="O38" i="30"/>
  <c r="O37" i="30"/>
  <c r="O41" i="30"/>
  <c r="O40" i="30"/>
  <c r="O44" i="30"/>
  <c r="O43" i="30"/>
  <c r="O47" i="30"/>
  <c r="O46" i="30"/>
  <c r="O50" i="30"/>
  <c r="O49" i="30"/>
  <c r="O53" i="30"/>
  <c r="O52" i="30"/>
  <c r="O56" i="30"/>
  <c r="O55" i="30"/>
  <c r="O59" i="30"/>
  <c r="O58" i="30"/>
  <c r="O62" i="30"/>
  <c r="O61" i="30"/>
  <c r="O65" i="30"/>
  <c r="O64" i="30"/>
  <c r="O68" i="30"/>
  <c r="O67" i="30"/>
  <c r="O72" i="30"/>
  <c r="O71" i="30"/>
  <c r="O83" i="30"/>
  <c r="O82" i="30"/>
  <c r="O81" i="30"/>
  <c r="O104" i="30"/>
  <c r="O143" i="30"/>
  <c r="O142" i="30"/>
  <c r="O150" i="30"/>
  <c r="O149" i="30"/>
  <c r="O94" i="30"/>
  <c r="O93" i="30"/>
  <c r="O97" i="30"/>
  <c r="O96" i="30"/>
  <c r="E27" i="30"/>
  <c r="E26" i="30"/>
  <c r="E25" i="30"/>
  <c r="E30" i="30"/>
  <c r="E33" i="30"/>
  <c r="H43" i="58"/>
  <c r="H42" i="58"/>
  <c r="H41" i="58"/>
  <c r="E39" i="30"/>
  <c r="E38" i="30"/>
  <c r="E37" i="30"/>
  <c r="E42" i="30"/>
  <c r="E45" i="30"/>
  <c r="E44" i="30"/>
  <c r="E43" i="30"/>
  <c r="E48" i="30"/>
  <c r="E54" i="30"/>
  <c r="E53" i="30"/>
  <c r="E52" i="30"/>
  <c r="E57" i="30"/>
  <c r="E56" i="30"/>
  <c r="E55" i="30"/>
  <c r="E60" i="30"/>
  <c r="E59" i="30"/>
  <c r="E58" i="30"/>
  <c r="E63" i="30"/>
  <c r="E69" i="30"/>
  <c r="E70" i="30"/>
  <c r="E73" i="30"/>
  <c r="E84" i="30"/>
  <c r="E83" i="30"/>
  <c r="E82" i="30"/>
  <c r="E81" i="30"/>
  <c r="E144" i="30"/>
  <c r="E151" i="30"/>
  <c r="E150" i="30"/>
  <c r="E149" i="30"/>
  <c r="E171" i="30"/>
  <c r="E170" i="30"/>
  <c r="E169" i="30"/>
  <c r="E98" i="30"/>
  <c r="E97" i="30"/>
  <c r="E96" i="30"/>
  <c r="H37" i="58"/>
  <c r="D53" i="60"/>
  <c r="H40" i="58"/>
  <c r="H39" i="58"/>
  <c r="H38" i="58"/>
  <c r="I40" i="58"/>
  <c r="I39" i="58"/>
  <c r="I38" i="58"/>
  <c r="I43" i="58"/>
  <c r="I42" i="58"/>
  <c r="I41" i="58"/>
  <c r="I48" i="58"/>
  <c r="I45" i="58"/>
  <c r="I44" i="58"/>
  <c r="H51" i="58"/>
  <c r="D57" i="60"/>
  <c r="H54" i="58"/>
  <c r="G54" i="58"/>
  <c r="G53" i="58"/>
  <c r="G52" i="58"/>
  <c r="H59" i="58"/>
  <c r="G59" i="58"/>
  <c r="H63" i="58"/>
  <c r="H72" i="58"/>
  <c r="H71" i="58"/>
  <c r="H70" i="58"/>
  <c r="H76" i="58"/>
  <c r="G76" i="58"/>
  <c r="H87" i="58"/>
  <c r="H85" i="58"/>
  <c r="H84" i="58"/>
  <c r="I104" i="58"/>
  <c r="I103" i="58"/>
  <c r="I102" i="58"/>
  <c r="I108" i="58"/>
  <c r="I106" i="58"/>
  <c r="I105" i="58"/>
  <c r="G31" i="58"/>
  <c r="J132" i="30"/>
  <c r="I97" i="58"/>
  <c r="I91" i="58"/>
  <c r="I89" i="58"/>
  <c r="I88" i="58"/>
  <c r="J97" i="58"/>
  <c r="J91" i="58"/>
  <c r="J89" i="58"/>
  <c r="J88" i="58"/>
  <c r="G98" i="58"/>
  <c r="G99" i="58"/>
  <c r="G100" i="58"/>
  <c r="G90" i="58"/>
  <c r="J108" i="58"/>
  <c r="J106" i="58"/>
  <c r="J105" i="58"/>
  <c r="J83" i="58"/>
  <c r="C16" i="61"/>
  <c r="C17" i="61"/>
  <c r="J37" i="58"/>
  <c r="J34" i="58"/>
  <c r="J33" i="58"/>
  <c r="G35" i="58"/>
  <c r="I55" i="58"/>
  <c r="J55" i="58"/>
  <c r="G57" i="58"/>
  <c r="J87" i="58"/>
  <c r="J85" i="58"/>
  <c r="J84" i="58"/>
  <c r="J72" i="58"/>
  <c r="J71" i="58"/>
  <c r="J70" i="58"/>
  <c r="J63" i="58"/>
  <c r="J61" i="58"/>
  <c r="J60" i="58"/>
  <c r="J51" i="58"/>
  <c r="J50" i="58"/>
  <c r="J49" i="58"/>
  <c r="J24" i="58"/>
  <c r="J104" i="58"/>
  <c r="J103" i="58"/>
  <c r="J102" i="58"/>
  <c r="J48" i="58"/>
  <c r="J45" i="58"/>
  <c r="J44" i="58"/>
  <c r="J43" i="58"/>
  <c r="J42" i="58"/>
  <c r="J41" i="58"/>
  <c r="J40" i="58"/>
  <c r="J39" i="58"/>
  <c r="J38" i="58"/>
  <c r="D19" i="64"/>
  <c r="F22" i="64"/>
  <c r="E22" i="64"/>
  <c r="D22" i="64"/>
  <c r="F19" i="64"/>
  <c r="C16" i="64"/>
  <c r="C22" i="64"/>
  <c r="D20" i="64"/>
  <c r="E19" i="64"/>
  <c r="E20" i="64"/>
  <c r="F20" i="64"/>
  <c r="F18" i="64"/>
  <c r="F17" i="64"/>
  <c r="I94" i="30"/>
  <c r="I93" i="30"/>
  <c r="O20" i="30"/>
  <c r="O19" i="30"/>
  <c r="E95" i="30"/>
  <c r="E24" i="30"/>
  <c r="E23" i="30"/>
  <c r="E22" i="30"/>
  <c r="F26" i="30"/>
  <c r="F25" i="30"/>
  <c r="F20" i="30"/>
  <c r="F19" i="30"/>
  <c r="E36" i="30"/>
  <c r="H48" i="58"/>
  <c r="F35" i="30"/>
  <c r="F34" i="30"/>
  <c r="J118" i="30"/>
  <c r="C19" i="61"/>
  <c r="C18" i="61"/>
  <c r="K36" i="70"/>
  <c r="K33" i="70"/>
  <c r="P112" i="30"/>
  <c r="G14" i="58"/>
  <c r="G92" i="58"/>
  <c r="C12" i="64"/>
  <c r="C11" i="64"/>
  <c r="D11" i="64"/>
  <c r="C18" i="64"/>
  <c r="C17" i="64"/>
  <c r="E11" i="64"/>
  <c r="D21" i="60"/>
  <c r="C42" i="61"/>
  <c r="C37" i="61"/>
  <c r="C35" i="61"/>
  <c r="K38" i="70"/>
  <c r="L109" i="70"/>
  <c r="K98" i="70"/>
  <c r="K50" i="70"/>
  <c r="J14" i="70"/>
  <c r="M38" i="70"/>
  <c r="L33" i="70"/>
  <c r="J47" i="70"/>
  <c r="K100" i="70"/>
  <c r="M20" i="70"/>
  <c r="J74" i="70"/>
  <c r="J73" i="70"/>
  <c r="K77" i="70"/>
  <c r="M109" i="70"/>
  <c r="O109" i="70"/>
  <c r="J113" i="70"/>
  <c r="J112" i="70"/>
  <c r="J109" i="70"/>
  <c r="K133" i="70"/>
  <c r="K132" i="70"/>
  <c r="K11" i="70"/>
  <c r="K10" i="70"/>
  <c r="N10" i="70"/>
  <c r="L10" i="70"/>
  <c r="L38" i="70"/>
  <c r="J42" i="70"/>
  <c r="J41" i="70"/>
  <c r="J38" i="70"/>
  <c r="J53" i="70"/>
  <c r="J68" i="70"/>
  <c r="K125" i="70"/>
  <c r="K124" i="70"/>
  <c r="K110" i="70"/>
  <c r="K109" i="70"/>
  <c r="O10" i="70"/>
  <c r="J59" i="70"/>
  <c r="J65" i="70"/>
  <c r="M127" i="70"/>
  <c r="J33" i="70"/>
  <c r="L20" i="70"/>
  <c r="J62" i="70"/>
  <c r="K96" i="70"/>
  <c r="N20" i="70"/>
  <c r="N109" i="70"/>
  <c r="J127" i="70"/>
  <c r="J20" i="70"/>
  <c r="K29" i="70"/>
  <c r="K20" i="70"/>
  <c r="M65" i="70"/>
  <c r="M10" i="70"/>
  <c r="K128" i="70"/>
  <c r="K127" i="70"/>
  <c r="K142" i="70"/>
  <c r="K141" i="70"/>
  <c r="K90" i="70"/>
  <c r="J13" i="70"/>
  <c r="J10" i="70"/>
  <c r="L100" i="30"/>
  <c r="H74" i="30"/>
  <c r="M100" i="30"/>
  <c r="M99" i="30"/>
  <c r="P30" i="30"/>
  <c r="P29" i="30"/>
  <c r="P28" i="30"/>
  <c r="J111" i="30"/>
  <c r="F110" i="30"/>
  <c r="F111" i="30"/>
  <c r="P69" i="30"/>
  <c r="P48" i="30"/>
  <c r="P47" i="30"/>
  <c r="P46" i="30"/>
  <c r="J22" i="58"/>
  <c r="J21" i="58"/>
  <c r="E153" i="30"/>
  <c r="E152" i="30"/>
  <c r="P63" i="30"/>
  <c r="P62" i="30"/>
  <c r="P61" i="30"/>
  <c r="D59" i="60"/>
  <c r="H56" i="58"/>
  <c r="H55" i="58"/>
  <c r="F122" i="30"/>
  <c r="F121" i="30"/>
  <c r="P126" i="30"/>
  <c r="P125" i="30"/>
  <c r="F100" i="30"/>
  <c r="E157" i="30"/>
  <c r="E156" i="30"/>
  <c r="P80" i="30"/>
  <c r="P79" i="30"/>
  <c r="P78" i="30"/>
  <c r="H10" i="58"/>
  <c r="C41" i="61"/>
  <c r="F25" i="61"/>
  <c r="F43" i="61"/>
  <c r="D34" i="61"/>
  <c r="D33" i="61"/>
  <c r="E25" i="61"/>
  <c r="C25" i="61"/>
  <c r="D25" i="61"/>
  <c r="E40" i="61"/>
  <c r="E34" i="61"/>
  <c r="E33" i="61"/>
  <c r="P124" i="30"/>
  <c r="J100" i="30"/>
  <c r="E163" i="30"/>
  <c r="E162" i="30"/>
  <c r="E29" i="30"/>
  <c r="E28" i="30"/>
  <c r="P131" i="30"/>
  <c r="P135" i="30"/>
  <c r="P117" i="30"/>
  <c r="P57" i="30"/>
  <c r="P56" i="30"/>
  <c r="P55" i="30"/>
  <c r="P102" i="30"/>
  <c r="P27" i="30"/>
  <c r="P26" i="30"/>
  <c r="P25" i="30"/>
  <c r="P92" i="30"/>
  <c r="P91" i="30"/>
  <c r="P90" i="30"/>
  <c r="E105" i="30"/>
  <c r="I74" i="30"/>
  <c r="E176" i="30"/>
  <c r="E175" i="30"/>
  <c r="P138" i="30"/>
  <c r="P134" i="30"/>
  <c r="P154" i="30"/>
  <c r="P95" i="30"/>
  <c r="P94" i="30"/>
  <c r="P93" i="30"/>
  <c r="P39" i="30"/>
  <c r="P38" i="30"/>
  <c r="P37" i="30"/>
  <c r="J150" i="30"/>
  <c r="J149" i="30"/>
  <c r="I63" i="58"/>
  <c r="G63" i="58"/>
  <c r="M89" i="30"/>
  <c r="I100" i="30"/>
  <c r="I99" i="30"/>
  <c r="J26" i="30"/>
  <c r="J25" i="30"/>
  <c r="J38" i="30"/>
  <c r="J37" i="30"/>
  <c r="P128" i="30"/>
  <c r="P133" i="30"/>
  <c r="P167" i="30"/>
  <c r="J166" i="30"/>
  <c r="J165" i="30"/>
  <c r="H65" i="58"/>
  <c r="H64" i="58"/>
  <c r="F89" i="30"/>
  <c r="H100" i="30"/>
  <c r="H99" i="30"/>
  <c r="P113" i="30"/>
  <c r="P45" i="30"/>
  <c r="P44" i="30"/>
  <c r="P43" i="30"/>
  <c r="P98" i="30"/>
  <c r="P97" i="30"/>
  <c r="P96" i="30"/>
  <c r="E35" i="30"/>
  <c r="E34" i="30"/>
  <c r="L15" i="30"/>
  <c r="E115" i="30"/>
  <c r="P115" i="30"/>
  <c r="P137" i="30"/>
  <c r="M15" i="30"/>
  <c r="P36" i="30"/>
  <c r="P35" i="30"/>
  <c r="P34" i="30"/>
  <c r="P118" i="30"/>
  <c r="P70" i="30"/>
  <c r="P120" i="30"/>
  <c r="P114" i="30"/>
  <c r="G89" i="30"/>
  <c r="J20" i="30"/>
  <c r="J19" i="30"/>
  <c r="E51" i="30"/>
  <c r="E50" i="30"/>
  <c r="E49" i="30"/>
  <c r="P178" i="30"/>
  <c r="P176" i="30"/>
  <c r="P175" i="30"/>
  <c r="O100" i="30"/>
  <c r="J68" i="30"/>
  <c r="J67" i="30"/>
  <c r="K100" i="30"/>
  <c r="K99" i="30"/>
  <c r="P127" i="30"/>
  <c r="O122" i="30"/>
  <c r="O121" i="30"/>
  <c r="I87" i="58"/>
  <c r="I85" i="58"/>
  <c r="I84" i="58"/>
  <c r="I89" i="30"/>
  <c r="E94" i="30"/>
  <c r="E93" i="30"/>
  <c r="E89" i="30"/>
  <c r="E62" i="30"/>
  <c r="E61" i="30"/>
  <c r="E47" i="30"/>
  <c r="E46" i="30"/>
  <c r="N100" i="30"/>
  <c r="N99" i="30"/>
  <c r="E123" i="30"/>
  <c r="E122" i="30"/>
  <c r="E121" i="30"/>
  <c r="P136" i="30"/>
  <c r="H15" i="30"/>
  <c r="O15" i="30"/>
  <c r="H89" i="30"/>
  <c r="H83" i="58"/>
  <c r="D64" i="60"/>
  <c r="P73" i="30"/>
  <c r="P72" i="30"/>
  <c r="P71" i="30"/>
  <c r="G100" i="30"/>
  <c r="G99" i="30"/>
  <c r="M74" i="30"/>
  <c r="L74" i="30"/>
  <c r="G74" i="30"/>
  <c r="L89" i="30"/>
  <c r="E173" i="30"/>
  <c r="E172" i="30"/>
  <c r="K74" i="30"/>
  <c r="J122" i="30"/>
  <c r="J121" i="30"/>
  <c r="P182" i="30"/>
  <c r="P181" i="30"/>
  <c r="P180" i="30"/>
  <c r="P119" i="30"/>
  <c r="N89" i="30"/>
  <c r="J74" i="30"/>
  <c r="N74" i="30"/>
  <c r="P171" i="30"/>
  <c r="P170" i="30"/>
  <c r="P169" i="30"/>
  <c r="P33" i="30"/>
  <c r="P32" i="30"/>
  <c r="P31" i="30"/>
  <c r="E132" i="30"/>
  <c r="E20" i="30"/>
  <c r="E19" i="30"/>
  <c r="E18" i="30"/>
  <c r="P84" i="30"/>
  <c r="P83" i="30"/>
  <c r="P82" i="30"/>
  <c r="P81" i="30"/>
  <c r="P24" i="30"/>
  <c r="P23" i="30"/>
  <c r="P22" i="30"/>
  <c r="K15" i="30"/>
  <c r="O89" i="30"/>
  <c r="E66" i="30"/>
  <c r="P66" i="30"/>
  <c r="P65" i="30"/>
  <c r="P64" i="30"/>
  <c r="P15" i="30"/>
  <c r="P14" i="30"/>
  <c r="F65" i="30"/>
  <c r="F64" i="30"/>
  <c r="F15" i="30"/>
  <c r="F14" i="30"/>
  <c r="F179" i="30"/>
  <c r="F185" i="30"/>
  <c r="P147" i="30"/>
  <c r="P146" i="30"/>
  <c r="P145" i="30"/>
  <c r="E146" i="30"/>
  <c r="E145" i="30"/>
  <c r="P21" i="30"/>
  <c r="P20" i="30"/>
  <c r="P19" i="30"/>
  <c r="H45" i="58"/>
  <c r="H44" i="58"/>
  <c r="D56" i="60"/>
  <c r="E68" i="30"/>
  <c r="E67" i="30"/>
  <c r="H104" i="58"/>
  <c r="G104" i="58"/>
  <c r="G103" i="58"/>
  <c r="G102" i="58"/>
  <c r="E32" i="30"/>
  <c r="E31" i="30"/>
  <c r="N15" i="30"/>
  <c r="I83" i="58"/>
  <c r="P60" i="30"/>
  <c r="P59" i="30"/>
  <c r="P58" i="30"/>
  <c r="J89" i="30"/>
  <c r="J87" i="30"/>
  <c r="J86" i="30"/>
  <c r="J85" i="30"/>
  <c r="P88" i="30"/>
  <c r="P87" i="30"/>
  <c r="P86" i="30"/>
  <c r="P85" i="30"/>
  <c r="P144" i="30"/>
  <c r="P143" i="30"/>
  <c r="P142" i="30"/>
  <c r="E143" i="30"/>
  <c r="E142" i="30"/>
  <c r="L99" i="30"/>
  <c r="J53" i="30"/>
  <c r="J52" i="30"/>
  <c r="P54" i="30"/>
  <c r="P53" i="30"/>
  <c r="P52" i="30"/>
  <c r="G15" i="30"/>
  <c r="H61" i="58"/>
  <c r="H60" i="58"/>
  <c r="J110" i="30"/>
  <c r="J130" i="30"/>
  <c r="J129" i="30"/>
  <c r="E41" i="30"/>
  <c r="E40" i="30"/>
  <c r="P42" i="30"/>
  <c r="P41" i="30"/>
  <c r="P40" i="30"/>
  <c r="E76" i="30"/>
  <c r="E75" i="30"/>
  <c r="E74" i="30"/>
  <c r="P77" i="30"/>
  <c r="P76" i="30"/>
  <c r="P75" i="30"/>
  <c r="P103" i="30"/>
  <c r="E101" i="30"/>
  <c r="P109" i="30"/>
  <c r="E107" i="30"/>
  <c r="E106" i="30"/>
  <c r="E160" i="30"/>
  <c r="E159" i="30"/>
  <c r="P161" i="30"/>
  <c r="P160" i="30"/>
  <c r="P159" i="30"/>
  <c r="D51" i="60"/>
  <c r="E72" i="30"/>
  <c r="E71" i="30"/>
  <c r="H32" i="58"/>
  <c r="G32" i="58"/>
  <c r="D52" i="60"/>
  <c r="H108" i="58"/>
  <c r="H106" i="58"/>
  <c r="H105" i="58"/>
  <c r="O74" i="30"/>
  <c r="K89" i="30"/>
  <c r="P123" i="30"/>
  <c r="P108" i="30"/>
  <c r="J107" i="30"/>
  <c r="J106" i="30"/>
  <c r="O13" i="72"/>
  <c r="N13" i="72"/>
  <c r="K22" i="72"/>
  <c r="K13" i="72"/>
  <c r="M13" i="72"/>
  <c r="J13" i="72"/>
  <c r="L13" i="72"/>
  <c r="K28" i="72"/>
  <c r="N28" i="72"/>
  <c r="O28" i="72"/>
  <c r="J28" i="72"/>
  <c r="D60" i="60"/>
  <c r="H34" i="58"/>
  <c r="H33" i="58"/>
  <c r="G37" i="58"/>
  <c r="C40" i="61"/>
  <c r="C34" i="61"/>
  <c r="C33" i="61"/>
  <c r="C43" i="61"/>
  <c r="P111" i="30"/>
  <c r="P110" i="30"/>
  <c r="P68" i="30"/>
  <c r="P67" i="30"/>
  <c r="P153" i="30"/>
  <c r="P152" i="30"/>
  <c r="F99" i="30"/>
  <c r="E111" i="30"/>
  <c r="E110" i="30"/>
  <c r="P74" i="30"/>
  <c r="O99" i="30"/>
  <c r="P101" i="30"/>
  <c r="D43" i="61"/>
  <c r="E43" i="61"/>
  <c r="P89" i="30"/>
  <c r="P166" i="30"/>
  <c r="P165" i="30"/>
  <c r="E104" i="30"/>
  <c r="E100" i="30"/>
  <c r="P105" i="30"/>
  <c r="P104" i="30"/>
  <c r="O14" i="30"/>
  <c r="P51" i="30"/>
  <c r="P50" i="30"/>
  <c r="P49" i="30"/>
  <c r="J15" i="30"/>
  <c r="J14" i="30"/>
  <c r="L14" i="30"/>
  <c r="L179" i="30"/>
  <c r="L185" i="30"/>
  <c r="M14" i="30"/>
  <c r="M179" i="30"/>
  <c r="M185" i="30"/>
  <c r="P122" i="30"/>
  <c r="P121" i="30"/>
  <c r="G14" i="30"/>
  <c r="G179" i="30"/>
  <c r="G185" i="30"/>
  <c r="H14" i="30"/>
  <c r="H179" i="30"/>
  <c r="H185" i="30"/>
  <c r="J99" i="30"/>
  <c r="E17" i="30"/>
  <c r="E16" i="30"/>
  <c r="P18" i="30"/>
  <c r="P17" i="30"/>
  <c r="P16" i="30"/>
  <c r="H20" i="58"/>
  <c r="G20" i="58"/>
  <c r="P107" i="30"/>
  <c r="P106" i="30"/>
  <c r="N14" i="30"/>
  <c r="N179" i="30"/>
  <c r="N185" i="30"/>
  <c r="P132" i="30"/>
  <c r="P130" i="30"/>
  <c r="P129" i="30"/>
  <c r="E130" i="30"/>
  <c r="E129" i="30"/>
  <c r="D67" i="60"/>
  <c r="K14" i="30"/>
  <c r="K179" i="30"/>
  <c r="K185" i="30"/>
  <c r="J179" i="30"/>
  <c r="J185" i="30"/>
  <c r="O179" i="30"/>
  <c r="O185" i="30"/>
  <c r="P100" i="30"/>
  <c r="P99" i="30"/>
  <c r="E99" i="30"/>
  <c r="G17" i="58"/>
  <c r="G16" i="58"/>
  <c r="G48" i="58"/>
  <c r="G45" i="58"/>
  <c r="G44" i="58"/>
  <c r="G72" i="58"/>
  <c r="G71" i="58"/>
  <c r="G70" i="58"/>
  <c r="G74" i="58"/>
  <c r="G73" i="58"/>
  <c r="G43" i="58"/>
  <c r="J78" i="58"/>
  <c r="J77" i="58"/>
  <c r="D65" i="60"/>
  <c r="G97" i="58"/>
  <c r="G91" i="58"/>
  <c r="G89" i="58"/>
  <c r="G88" i="58"/>
  <c r="G108" i="58"/>
  <c r="G106" i="58"/>
  <c r="G105" i="58"/>
  <c r="G11" i="58"/>
  <c r="G10" i="58"/>
  <c r="G27" i="58"/>
  <c r="G26" i="58"/>
  <c r="G25" i="58"/>
  <c r="G87" i="58"/>
  <c r="G85" i="58"/>
  <c r="G84" i="58"/>
  <c r="J10" i="58"/>
  <c r="D68" i="60"/>
  <c r="H103" i="58"/>
  <c r="H102" i="58"/>
  <c r="G79" i="58"/>
  <c r="H53" i="58"/>
  <c r="H52" i="58"/>
  <c r="G67" i="58"/>
  <c r="G65" i="58"/>
  <c r="G64" i="58"/>
  <c r="G34" i="58"/>
  <c r="G33" i="58"/>
  <c r="D58" i="60"/>
  <c r="I79" i="58"/>
  <c r="I78" i="58"/>
  <c r="I77" i="58"/>
  <c r="G61" i="58"/>
  <c r="G60" i="58"/>
  <c r="G56" i="58"/>
  <c r="G55" i="58"/>
  <c r="H89" i="58"/>
  <c r="H88" i="58"/>
  <c r="D66" i="60"/>
  <c r="G40" i="58"/>
  <c r="D63" i="60"/>
  <c r="H50" i="58"/>
  <c r="H49" i="58"/>
  <c r="D50" i="60"/>
  <c r="I61" i="58"/>
  <c r="I60" i="58"/>
  <c r="I109" i="58"/>
  <c r="G83" i="58"/>
  <c r="G51" i="58"/>
  <c r="G50" i="58"/>
  <c r="G49" i="58"/>
  <c r="D62" i="60"/>
  <c r="H17" i="58"/>
  <c r="H16" i="58"/>
  <c r="G24" i="58"/>
  <c r="G22" i="58"/>
  <c r="G21" i="58"/>
  <c r="H74" i="58"/>
  <c r="H73" i="58"/>
  <c r="H26" i="58"/>
  <c r="H25" i="58"/>
  <c r="H78" i="58"/>
  <c r="H77" i="58"/>
  <c r="D55" i="60"/>
  <c r="G42" i="58"/>
  <c r="G41" i="58"/>
  <c r="J109" i="58"/>
  <c r="G78" i="58"/>
  <c r="G77" i="58"/>
  <c r="D54" i="60"/>
  <c r="D69" i="60"/>
  <c r="G39" i="58"/>
  <c r="G38" i="58"/>
  <c r="G109" i="58"/>
  <c r="H109" i="58"/>
  <c r="D49" i="60"/>
  <c r="D72" i="60"/>
  <c r="D71" i="60"/>
  <c r="E65" i="30"/>
  <c r="E64" i="30"/>
  <c r="E15" i="30"/>
  <c r="E14" i="30"/>
  <c r="E179" i="30"/>
  <c r="E185" i="30"/>
  <c r="Q14" i="30"/>
  <c r="P179" i="30"/>
  <c r="P185" i="30"/>
</calcChain>
</file>

<file path=xl/sharedStrings.xml><?xml version="1.0" encoding="utf-8"?>
<sst xmlns="http://schemas.openxmlformats.org/spreadsheetml/2006/main" count="3290" uniqueCount="810">
  <si>
    <t>Код Програмної класифікації видатків та кредитування місцевих бюджетів</t>
  </si>
  <si>
    <t>Код Типової програмної класифікації видатків та кредитування місцевих бюджетів</t>
  </si>
  <si>
    <t>Код Функціональної класифікації видатків та кредитування бюджету</t>
  </si>
  <si>
    <t>Найменування місцевої/регіональної програми</t>
  </si>
  <si>
    <t>Дата та номер документа, яким затверджено місцеву регіональну програму</t>
  </si>
  <si>
    <t>1</t>
  </si>
  <si>
    <t>2</t>
  </si>
  <si>
    <t>3</t>
  </si>
  <si>
    <t>4</t>
  </si>
  <si>
    <t>5</t>
  </si>
  <si>
    <t>6</t>
  </si>
  <si>
    <t>7</t>
  </si>
  <si>
    <t>8</t>
  </si>
  <si>
    <t>9</t>
  </si>
  <si>
    <t>10</t>
  </si>
  <si>
    <r>
      <t xml:space="preserve">0710000000
</t>
    </r>
    <r>
      <rPr>
        <sz val="11"/>
        <rFont val="Times New Roman CYR"/>
        <family val="2"/>
        <charset val="204"/>
      </rPr>
      <t>(код бюджету)</t>
    </r>
  </si>
  <si>
    <t>спеціальний фонд</t>
  </si>
  <si>
    <t>Інші субвенції з місцевого бюджету</t>
  </si>
  <si>
    <t/>
  </si>
  <si>
    <t>1. Зміни до показників міжбюджетних трансфертів з інших бюджетів</t>
  </si>
  <si>
    <t>(грн)</t>
  </si>
  <si>
    <t>Код Класифікації доходу бюджету/Код бюджету</t>
  </si>
  <si>
    <t>Найменування тансферту/Найменування бюджету-надавача міжбюджетного трансферту</t>
  </si>
  <si>
    <t>І. Трансферти до загального фонду бюджету</t>
  </si>
  <si>
    <t>ІІ. Трансферти до спеціального фонду бюджету</t>
  </si>
  <si>
    <t>Х</t>
  </si>
  <si>
    <t>УСЬОГО за розділами І, ІІ, у тому числі:</t>
  </si>
  <si>
    <t>загальний фонд</t>
  </si>
  <si>
    <t>Код Типової програмної класифікації видатків та кредитування місцевого бюджету</t>
  </si>
  <si>
    <t>0710000000</t>
  </si>
  <si>
    <t>(код бюджету)</t>
  </si>
  <si>
    <t>Код</t>
  </si>
  <si>
    <t>Найменування згідно з Класифікацією доходів бюджету</t>
  </si>
  <si>
    <t>40000000</t>
  </si>
  <si>
    <t>Офіційні трансферти  </t>
  </si>
  <si>
    <t>Разом доходів</t>
  </si>
  <si>
    <t>0180</t>
  </si>
  <si>
    <t>0600000</t>
  </si>
  <si>
    <t>0610000</t>
  </si>
  <si>
    <t>2. Зміни до показників міжбюджетних трансфертів іншим бюджетам</t>
  </si>
  <si>
    <t>Код Програмної класифікації видатків та кредитування місцевого бюджету/Код бюджету</t>
  </si>
  <si>
    <t>Найменування трансферту/Найменування бюджету-отримувача міжбюджетного трансферту</t>
  </si>
  <si>
    <t>І. Трансферти із загального фонду бюджету</t>
  </si>
  <si>
    <t>41000000</t>
  </si>
  <si>
    <t>Від органів державного управління  </t>
  </si>
  <si>
    <t>41050000</t>
  </si>
  <si>
    <t>Субвенції з місцевих бюджетів іншим місцевим бюджетам</t>
  </si>
  <si>
    <t>Державний бюджет</t>
  </si>
  <si>
    <t xml:space="preserve">Департамент освіти і науки, молоді та спорту Закарпатської обласної державної адміністрації </t>
  </si>
  <si>
    <t>Департамент освіти і науки, молоді та спорту Закарпатської обласної державної адміністрації</t>
  </si>
  <si>
    <t>0990</t>
  </si>
  <si>
    <t>ІІ. Трансферти із спеціального фонду бюджету</t>
  </si>
  <si>
    <t>3000000</t>
  </si>
  <si>
    <t>3010000</t>
  </si>
  <si>
    <r>
      <t>0710000000</t>
    </r>
    <r>
      <rPr>
        <u/>
        <sz val="12"/>
        <rFont val="Times New Roman"/>
        <family val="1"/>
        <charset val="204"/>
      </rPr>
      <t xml:space="preserve">
</t>
    </r>
    <r>
      <rPr>
        <sz val="12"/>
        <rFont val="Times New Roman"/>
        <family val="1"/>
        <charset val="204"/>
      </rPr>
      <t>(код бюджету)</t>
    </r>
  </si>
  <si>
    <t>Найменування згідно з
Класифікацією фінансування
бюджету</t>
  </si>
  <si>
    <t>у тому числі
бюджет
розвитку</t>
  </si>
  <si>
    <t>Фінансування за типом кредитора</t>
  </si>
  <si>
    <t>Внутрішнє фінансування </t>
  </si>
  <si>
    <t xml:space="preserve">Фінансування за рахунок зміни залишків коштів бюджетів </t>
  </si>
  <si>
    <t>208100</t>
  </si>
  <si>
    <t>На початок періоду </t>
  </si>
  <si>
    <t>208200</t>
  </si>
  <si>
    <t>На кінець періоду </t>
  </si>
  <si>
    <t>208400</t>
  </si>
  <si>
    <t>Кошти, що передаються із загального фонду бюджету до бюджету розвитку (спеціального фонду)</t>
  </si>
  <si>
    <t>600000</t>
  </si>
  <si>
    <t>Фінансування за активними операціями </t>
  </si>
  <si>
    <t>602000</t>
  </si>
  <si>
    <t>Зміни обсягів готівкових коштів </t>
  </si>
  <si>
    <t>602100</t>
  </si>
  <si>
    <t>602200</t>
  </si>
  <si>
    <t>602400</t>
  </si>
  <si>
    <t>Додаток 3.1</t>
  </si>
  <si>
    <t>Додаток 4</t>
  </si>
  <si>
    <t>Додаток 3</t>
  </si>
  <si>
    <t>1900000</t>
  </si>
  <si>
    <t xml:space="preserve">Департамент інфраструктури, розвитку і утримання мережі автомобільних доріг загального користування місцевого значення Закарпатської обласної державної адмiнiстрацiї </t>
  </si>
  <si>
    <t>1910000</t>
  </si>
  <si>
    <t>270226-9D7EEBAE</t>
  </si>
  <si>
    <t>271225-28E42EA0</t>
  </si>
  <si>
    <t>221225-ECF98A51</t>
  </si>
  <si>
    <t>240226-4DA6DBFD</t>
  </si>
  <si>
    <t>050326-DA9B5356</t>
  </si>
  <si>
    <t>020326-BC466D2A</t>
  </si>
  <si>
    <t>020326-9830AA9E</t>
  </si>
  <si>
    <t>260226-AD0B28D0</t>
  </si>
  <si>
    <t>250226-9752A9A6</t>
  </si>
  <si>
    <t>270226-3773F90B</t>
  </si>
  <si>
    <t>0490</t>
  </si>
  <si>
    <t>Співфінансування заходів, що реалізуються за рахунок субвенції з державного бюджету місцевим бюджетам на формування фондів житла для тимчасового проживання або підтриманого проживання евакуйованих та внутрішньо переміщених осіб і заходів щодо забезпечення їх житлом у сільській місцевості</t>
  </si>
  <si>
    <t>0126088</t>
  </si>
  <si>
    <t>0611022</t>
  </si>
  <si>
    <t>1022</t>
  </si>
  <si>
    <t>Надання загальної середньої освіти спеціальними закладами загальної середньої освіти для осіб з особливими освітніми потребами, зумовленими порушеннями інтелектуального розвитку, фізичними та/або сенсорними порушеннями, за рахунок коштів місцевого бюджету</t>
  </si>
  <si>
    <t>0813242</t>
  </si>
  <si>
    <t>3242</t>
  </si>
  <si>
    <t>Інші заходи та заклади у сфері соціального захисту і соціального забезпечення</t>
  </si>
  <si>
    <t>Регіональна програма „Турбота” щодо посилення соціального захисту громадян на 2025-2027 роки</t>
  </si>
  <si>
    <t>Розпорядження ОДА-ОВА від 06.09.2024 №848 (зі змінами)</t>
  </si>
  <si>
    <t>Департамент інфраструктури, розвитку і утримання мережі автомобільних доріг загального користування місцевого значення Закарпатської обласної державної адміністрації</t>
  </si>
  <si>
    <t xml:space="preserve">І. У межах змін обсягу доходів за рахунок </t>
  </si>
  <si>
    <t>0922</t>
  </si>
  <si>
    <t>3700000</t>
  </si>
  <si>
    <t>3710000</t>
  </si>
  <si>
    <t>1600000</t>
  </si>
  <si>
    <t>Управлiння мiстобудування та архiтектури Закарпатської обласної державної адмiнiстрацiї</t>
  </si>
  <si>
    <t>1610000</t>
  </si>
  <si>
    <t>1000000</t>
  </si>
  <si>
    <t>Департамент культури Закарпатської обласної державної адміністрації</t>
  </si>
  <si>
    <t>1010000</t>
  </si>
  <si>
    <t>2700000</t>
  </si>
  <si>
    <t>Департамент економічного та регіонального розвитку Закарпатської обласної державної адмiнiстрацiї</t>
  </si>
  <si>
    <t>2710000</t>
  </si>
  <si>
    <t>0611023</t>
  </si>
  <si>
    <t>1023</t>
  </si>
  <si>
    <t>Надання загальної середньої освіти спеціалізованими закладами загальної середньої освіти за рахунок коштів місцевого бюджету</t>
  </si>
  <si>
    <t>Управління містобудування та архітектури Закарпатської обласної державної адміністрації</t>
  </si>
  <si>
    <t>Департамент економічного та регіонального розвитку Закарпатської обласної державної адміністрації</t>
  </si>
  <si>
    <t>Департамент фінансів Закарпатської обласної державної адміністрації</t>
  </si>
  <si>
    <t>Код Програмної класифікації видатків та кредитування місцевого бюджету</t>
  </si>
  <si>
    <t>0100000</t>
  </si>
  <si>
    <t>Закарпатська обласна рада</t>
  </si>
  <si>
    <t>0120000</t>
  </si>
  <si>
    <t>0700000</t>
  </si>
  <si>
    <t>Департамент охорони здоров'я Закарпатської обласної державної адмiнiстрацiї</t>
  </si>
  <si>
    <t>0710000</t>
  </si>
  <si>
    <t>2170</t>
  </si>
  <si>
    <t>0763</t>
  </si>
  <si>
    <t xml:space="preserve">  "-"</t>
  </si>
  <si>
    <t>0900000</t>
  </si>
  <si>
    <t>Служба у справах дiтей Закарпатської обласної державної адмiнiстрацiї</t>
  </si>
  <si>
    <t>0910000</t>
  </si>
  <si>
    <t>1200000</t>
  </si>
  <si>
    <t>Управління житлово-комунального господарства та енергозбереження Закарпатської обласної державної адміністрації</t>
  </si>
  <si>
    <t>1210000</t>
  </si>
  <si>
    <t>Департамент інфраструктури, розвитку і утримання мережі автомобільних доріг загального користування місцевого значення Закарпатської обласної державної адмiнiстрацiї</t>
  </si>
  <si>
    <t>0133</t>
  </si>
  <si>
    <t>Інша діяльність у сфері державного управління</t>
  </si>
  <si>
    <t>0200000</t>
  </si>
  <si>
    <t>Закарпатська обласна державна адмiнiстрацiя</t>
  </si>
  <si>
    <t>0210000</t>
  </si>
  <si>
    <t>0219800</t>
  </si>
  <si>
    <t>9800</t>
  </si>
  <si>
    <t>Субвенція з місцевого бюджету державному бюджету на виконання програм соціально-економічного розвитку регіонів</t>
  </si>
  <si>
    <t>0619800</t>
  </si>
  <si>
    <t>0712020</t>
  </si>
  <si>
    <t>2020</t>
  </si>
  <si>
    <t>0732</t>
  </si>
  <si>
    <t>Спеціалізована стаціонарна медична допомога населенню</t>
  </si>
  <si>
    <t>0719800</t>
  </si>
  <si>
    <t>0800000</t>
  </si>
  <si>
    <t>Департамент соціального захисту населення Закарпатської обласної державної адміністрації</t>
  </si>
  <si>
    <t>0810000</t>
  </si>
  <si>
    <t>0813102</t>
  </si>
  <si>
    <t>3102</t>
  </si>
  <si>
    <t>1020</t>
  </si>
  <si>
    <t>Забезпечення соціальними послугами стаціонарного догляду з наданням місця для проживання, всебічної підтримки, захисту та безпеки осіб, які не можуть вести самостійний спосіб життя через похилий вік, фізичні та розумові вади, психічні захворювання або інші хвороби</t>
  </si>
  <si>
    <t>1040</t>
  </si>
  <si>
    <t>Департамент соцiального захисту населення Закарпатської обласної державної адмiнiстрацiї</t>
  </si>
  <si>
    <t>0819800</t>
  </si>
  <si>
    <t>0919800</t>
  </si>
  <si>
    <t>1019800</t>
  </si>
  <si>
    <t>1219800</t>
  </si>
  <si>
    <t>1619800</t>
  </si>
  <si>
    <t>1919800</t>
  </si>
  <si>
    <t>2000000</t>
  </si>
  <si>
    <t>Управління цифрового розвитку, цифрових трансформацій і цифровізації Закарпатської обласної державної адміністрації</t>
  </si>
  <si>
    <t>2010000</t>
  </si>
  <si>
    <t>2019800</t>
  </si>
  <si>
    <t>2300000</t>
  </si>
  <si>
    <t>Департамент стратегічних комунікацій, національностей та релігій Закарпатської обласної державної адміністрації</t>
  </si>
  <si>
    <t>2310000</t>
  </si>
  <si>
    <t>2319800</t>
  </si>
  <si>
    <t>2400000</t>
  </si>
  <si>
    <t>Департамент агропромислового розвитку Закарпатської обласної державної адмiнiстрацiї</t>
  </si>
  <si>
    <t>2410000</t>
  </si>
  <si>
    <t>2419800</t>
  </si>
  <si>
    <t>2500000</t>
  </si>
  <si>
    <t>Управління єврорегіональної співпраці Закарпатської обласної державної адміністрації</t>
  </si>
  <si>
    <t>2510000</t>
  </si>
  <si>
    <t>2600000</t>
  </si>
  <si>
    <t>Управлiння туризму та курортiв Закарпатської обласної державної адмiнiстрацiї</t>
  </si>
  <si>
    <t>2610000</t>
  </si>
  <si>
    <t>2519800</t>
  </si>
  <si>
    <t>2619800</t>
  </si>
  <si>
    <t>2719800</t>
  </si>
  <si>
    <t>2800000</t>
  </si>
  <si>
    <t>Департамент екологiї та природних ресурсiв Закарпатської обласної державної адмiнiстрацiї</t>
  </si>
  <si>
    <t>2810000</t>
  </si>
  <si>
    <t>2819800</t>
  </si>
  <si>
    <t>Департамент цивільного захисту та оборонної роботи Закарпатської обласної державної адміністрації</t>
  </si>
  <si>
    <t>3019800</t>
  </si>
  <si>
    <t>Департамент фiнансiв Закарпатської обласної державної адмiнiстрацiї</t>
  </si>
  <si>
    <t>3719800</t>
  </si>
  <si>
    <t xml:space="preserve">  -"-</t>
  </si>
  <si>
    <t>9900000000</t>
  </si>
  <si>
    <t>9770</t>
  </si>
  <si>
    <t>Управління з питань ветеранської політики Закарпатської обласної державної адмiнiстрацiї</t>
  </si>
  <si>
    <t>5119800</t>
  </si>
  <si>
    <t>Комунальна установа"Управління спільною власністю територіальних громад" Закарпатської обласної ради</t>
  </si>
  <si>
    <t>0120180</t>
  </si>
  <si>
    <t>Закарпатська обласна державна адміністрація</t>
  </si>
  <si>
    <t>Департамент охорони здоров`я Закарпатської обласної державної адміністрації</t>
  </si>
  <si>
    <t>Департамент охорони здоров'я Закарпатської обласної державної адміністрації</t>
  </si>
  <si>
    <t>Служба у справах дітей Закарпатської обласної державної адміністрації</t>
  </si>
  <si>
    <t>Департамент агропромислового розвитку Закарпатської обласної державної адміністрації</t>
  </si>
  <si>
    <t>Департамент екології та природних ресурсів Закарпатської обласної державної адміністрації</t>
  </si>
  <si>
    <t>5100000</t>
  </si>
  <si>
    <t>Управління з питань ветеранської політики Закарпатської обласної державної адміністрації</t>
  </si>
  <si>
    <t>5110000</t>
  </si>
  <si>
    <t>10000000</t>
  </si>
  <si>
    <t>Податкові надходження</t>
  </si>
  <si>
    <t>11000000</t>
  </si>
  <si>
    <t>Податки на доходи, податки на прибуток, податки на збільшення ринкової вартості</t>
  </si>
  <si>
    <t>Усього доходів (без урахування міжбюджетних трансфертів)</t>
  </si>
  <si>
    <t>1030</t>
  </si>
  <si>
    <t>Регіональна програма „Захист” щодо соціальної підтримки та реабілітації ветеранів війни, військовослужбовців та членів їх сімей на 2025-2027 роки</t>
  </si>
  <si>
    <t>Розпорядження ОДА-ОВА від 17.09.2024 №877 (зі змінами)</t>
  </si>
  <si>
    <t>1090</t>
  </si>
  <si>
    <t>1300</t>
  </si>
  <si>
    <t>Розпорядження ОВА від 05.12.2022 №855 (зі змінами)</t>
  </si>
  <si>
    <t>3241</t>
  </si>
  <si>
    <t>Надання комплексу послуг особам/сім`ям у сфері соціального захисту та соціального забезпечення іншими надавачами соціальних послуг</t>
  </si>
  <si>
    <t>1216091</t>
  </si>
  <si>
    <t>0122170</t>
  </si>
  <si>
    <t>0121300</t>
  </si>
  <si>
    <t>11010100</t>
  </si>
  <si>
    <t>11010000</t>
  </si>
  <si>
    <t>Податок та збір на доходи фізичних осіб</t>
  </si>
  <si>
    <t>11010400</t>
  </si>
  <si>
    <t>Нове будівництво лікувального корпусу КНП „Обласний клінічний фтизіопульмонологічний лікувально-діагностичний центр" Закарпатської обласної ради, за адресою: вул. Залізнична 14, с. Нижня Апша, Тячівського району, Закарпатської області (завершення будівництва)»</t>
  </si>
  <si>
    <t>Капітальний ремонт частини приміщень та заміна ліфта лікувального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 Ужгород Закарпатської області" Коригування</t>
  </si>
  <si>
    <t>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Івана,43 м. Мукачево</t>
  </si>
  <si>
    <t>Реконструкція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 Франка Івана,43/1 м. Мукачево</t>
  </si>
  <si>
    <t xml:space="preserve">Капітальний ремонт частини приміщень реабілітаційного відділення корпусу „Б” Комунального некомерційного підприємства „Закарпатська обласна клінічна лікарня імені Андрія Новака” Закарпатської обласної ради по вул. Капушанська, 22 в м. Ужгород </t>
  </si>
  <si>
    <t>Реконструкція частини будівлі корпусу „А” з влаштуванням ліфта для мало мобільних груп населення КНП „Закарпатська обласна клінічна лікарня ім. А. Новака” ЗОР за адресою: м. Ужгород, вул. Капушанська, 22" Коригування</t>
  </si>
  <si>
    <t xml:space="preserve">Капітальний ремонт корпусу „В” комунального некомерційного підприємства „Закарпатська обласна клінічна лікарня імені Андрія Новака” Закарпатської обласної ради за адресою: м. Ужгород, вул. Капушанська, 22» </t>
  </si>
  <si>
    <t>Реконструкція частини будівлі корпусу „Г” з влаштуванням ліфта для мало мобільних груп населення КНП „Закарпатська обласна клінічна лікарня ім. А. Новака” ЗОР за адресою: м.Ужгород, вул. Капушанська, 22 Коригування</t>
  </si>
  <si>
    <t>270226-65755FAF</t>
  </si>
  <si>
    <t>Реконструкція зовнішніх мереж та споруд водопостачання та каналізації з влаштуванням очисних споруд будівель КНП „Обласний заклад з надання психіатричної допомоги м.Берегова” ЗОР, за адресою: вул. Батозі,1, містечко Чікош, с.Яноші, Берегівського району</t>
  </si>
  <si>
    <t>090326-135Е7СВ9</t>
  </si>
  <si>
    <t>2.6</t>
  </si>
  <si>
    <t>210526-5034А43F</t>
  </si>
  <si>
    <t>Закупівля шкільних автобусів для забезпечення безперешкодного доступу до освіти - Закарпатської області</t>
  </si>
  <si>
    <t>210526-9510Е79Е</t>
  </si>
  <si>
    <t>0611251</t>
  </si>
  <si>
    <t>Співфінансування заходів, що реалізуються за рахунок субвенції з державного бюджету місцевим бюджетам на реалізацію публічного інвестиційного проекту на безперешкодний доступ до якісної освіти – шкільні автобуси</t>
  </si>
  <si>
    <t>0611252</t>
  </si>
  <si>
    <t>Виконання заходів щодо реалізації публічного інвестиційного проекту на безперешкодний доступ до якісної освіти – шкільні автобуси за рахунок субвенції з державного бюджету місцевим бюджетам</t>
  </si>
  <si>
    <t>Реконструкція будівлі пральні літера Ф Відокремленого відділення с.Вільшани,225 „Комунальної установи „Мукачівський психоневрологічний інтернат” Закарпатської обласної ради за адресою: с.Вільшани,225, Хустського району, Закарпатської області</t>
  </si>
  <si>
    <t>110526-145А5496</t>
  </si>
  <si>
    <t>Капітальний ремонт автомобільної дороги загального користування місцевого значення О 071002 Свалява-Довге-Липча км 46+900 - км 53+200</t>
  </si>
  <si>
    <t>250526-C578294F</t>
  </si>
  <si>
    <t xml:space="preserve">Придбання обладнання з монтажем та пусконалагодженням для створення комплексів розпізнавання обличчя водіїв Інформаційно-аналітичної системи „Ситуаційний центр „Безпекове Закарпаття” </t>
  </si>
  <si>
    <t>040626-EF5C3C17</t>
  </si>
  <si>
    <t xml:space="preserve">Директор департаменту фінансів Закарпатської 
обласної державної адміністрації - обласної 
військової адміністрації         </t>
  </si>
  <si>
    <t>Реконструкція медпункту будівлі „Г” Великоберезнянського ліцею з посиленою військово-фізичною підготовкою Закарпатської обласної ради (з виготовленням ПКД) за адресою: Ужгородський район, селище Великий Березний, вулиця Штефаника, 126</t>
  </si>
  <si>
    <t>Капітальний ремонт покрівлі Комунального закладу „Тячівський професійний ліцей” Закарпатської обласної ради за адресою: Закарпатська область, м. Тячів, вул.Нересенська, 32</t>
  </si>
  <si>
    <t>Реконструкція частини приміщень першого поверху гуртожитку та створення навчально-виробничих майстерень,  лабораторій та харчоблоку з професій „Кухар”, „Кондитер” Комунального закладу „Хустський професійний коледж” Закарпатської обласної ради за адресою м.Хуст, вул.Масарика Томаша, 11 А</t>
  </si>
  <si>
    <t>Капітальний ремонт внутрішніх мереж водопостачання, водовідвення та електропостачання(частковий) гуртожитку Комунального закладу вищої освіти „Академія культури і мистецтв” Закарпатської обласної ради по вулиці Минайська  38/80 в м. Ужгород для розміщення внутрішньопереміщених та/або евакуйованих осіб</t>
  </si>
  <si>
    <t>Капітальний ремонт внутрішніх мереж водопостачання котельні літери „Е”, зовнішніх мереж водопостачання та опалення за адресою: вул. Тімірязева, 15а в м. Ужгород.Коригування</t>
  </si>
  <si>
    <t>Капітальний ремонт котельні та системи опалення КНП „Обласний заклад з надання психіатричної допомоги м.Берегова” за адресою: вулиця Сергія Мартина, 2 в м.Ужгород</t>
  </si>
  <si>
    <t>Капітальний ремонт I поверху літери „А” за адресою: вулиця Сергія Мартина, 2 в м.Ужгород. Коригування</t>
  </si>
  <si>
    <t>Капітальний ремонт із заміною вікон і дверей у будівлях літ. „А", „А'” та „Б”, що належать до майнового комплексу, розташованого за адресою: м. Ужгород, вул. Тімірязєва, 15А. Коригування</t>
  </si>
  <si>
    <t>20000000</t>
  </si>
  <si>
    <t>Неподаткові надходження</t>
  </si>
  <si>
    <t>22000000</t>
  </si>
  <si>
    <t>Адміністративні збори та платежі, доходи від некомерційної господарської діяльності</t>
  </si>
  <si>
    <t>2025-2026</t>
  </si>
  <si>
    <t>Зміни до обсягу доходів обласного бюджету на 2026 рік</t>
  </si>
  <si>
    <t>Субвенція з місцевого бюджету на підготовку та реалізацію публічних інвестиційних проектів / програм публічних інвестицій</t>
  </si>
  <si>
    <t>Зміни до міжбюджетних трансфертів на 2026 рік</t>
  </si>
  <si>
    <t>Зміни до розподілу витрат обласного бюджету на реалізацію місцевих/регіональних програм у 2026 році</t>
  </si>
  <si>
    <t>Підготовка та реалізація публічних інвестиційних проектів / програм публічних інвестицій за рахунок коштів місцевого бюджету в галузі освіти</t>
  </si>
  <si>
    <t>Програма підвищення ефективності виконання повноважень органами виконавчої влади щодо реалізації державної регіональної політики та впровадження реформ на 2023-2026 роки</t>
  </si>
  <si>
    <t>Комплексна програма підтримки галузі охорони здоров'я Закарпатської області на 2026-2028 роки</t>
  </si>
  <si>
    <t>Розпорядження ОДА-ОВА від 03.12.2025 №827</t>
  </si>
  <si>
    <t>Зміни до фінансування обласного бюджету на 2026 рік</t>
  </si>
  <si>
    <t>Співфінансування заходів, що реалізуються за рахунок освітньої субвенції з державного бюджету місцевим бюджетам (за спеціальним фондом державного бюджету), на придбання шкільних автобусів</t>
  </si>
  <si>
    <t>0611277</t>
  </si>
  <si>
    <t>1913270</t>
  </si>
  <si>
    <t>Підготовка та реалізація публічних інвестиційних проектів / програм публічних інвестицій за рахунок коштів місцевого бюджету у сфері ветеранської політики</t>
  </si>
  <si>
    <t>1917330</t>
  </si>
  <si>
    <t>Підготовка та реалізація публічних інвестиційних проектів / програм публічних інвестицій за рахунок коштів місцевого бюджету в інших секторах економічної діяльності</t>
  </si>
  <si>
    <t>Реалізація заходів за рахунок освітньої субвенції з державного бюджету місцевим бюджетам (за спеціальним фондом державного бюджету) на придбання шкільних автобусів</t>
  </si>
  <si>
    <t>0611278</t>
  </si>
  <si>
    <t>№ з/п</t>
  </si>
  <si>
    <t>Найменування галузі (сектору) для публічного  інвестування / публічного інвестиційного проєкту /  програми публічних інвестицій</t>
  </si>
  <si>
    <t>Унікальний ідентифікатор проєкту / програми</t>
  </si>
  <si>
    <t>Найменування бюджетної програми згідно з Типовою програмною класифікацією видатків та кредитування місцевого бюджету</t>
  </si>
  <si>
    <t>Найменування відповідального головного  розпорядника коштів місцевого бюджету за галузь (сектор) / головного розпорядника коштів місцевого бюджету  / відповідального виконавця</t>
  </si>
  <si>
    <t>Період реалізації публічного інвестиційного проєкту / програми публічних інвестицій
(рік початку і завершення)</t>
  </si>
  <si>
    <t>Загальна вартість публічного інвестиційного проєкту / програми публічних інвестицій</t>
  </si>
  <si>
    <t>Обсяг бюджетних коштів, спрямованих на реалізацію публічного інвестиційного проєкту / програми публічних інвестицій у 2026 році</t>
  </si>
  <si>
    <t>у тому числі за рахунок:</t>
  </si>
  <si>
    <t>коштів місцевого бюджету</t>
  </si>
  <si>
    <t>міжбюджетних трансфертів з державного бюджету</t>
  </si>
  <si>
    <t xml:space="preserve">міжбюджетних трансфертів з інших місцевих бюджетів </t>
  </si>
  <si>
    <t>місцевих запозичень</t>
  </si>
  <si>
    <t>інших джерел</t>
  </si>
  <si>
    <t>Освіта і наука</t>
  </si>
  <si>
    <t>1.1</t>
  </si>
  <si>
    <t>Комунальна установа „Управління спільною власністю територіальних громад” Закарпатської обласної ради</t>
  </si>
  <si>
    <t>1.2</t>
  </si>
  <si>
    <t>271025-45AB6EA0</t>
  </si>
  <si>
    <t>2026-2028</t>
  </si>
  <si>
    <t>Охорона здоров`я</t>
  </si>
  <si>
    <t>2.1</t>
  </si>
  <si>
    <t>011025-D3FBE49A</t>
  </si>
  <si>
    <t>2026</t>
  </si>
  <si>
    <t>Підготовка та реалізація публічних інвестиційних проектів / програм публічних інвестицій за рахунок коштів місцевого бюджету в галузі охорони здоров`я</t>
  </si>
  <si>
    <t>3.1</t>
  </si>
  <si>
    <t>Капітальний ремонт приміщень виробничого корпусу Комунального закладу „Хустський професійний коледж” Закарпатської обласної ради за адресою Закарпатська область, м.Хуст, вул. Небесної Сотні, 1 для створення навчально-практичного центру електротехнічного спрямування</t>
  </si>
  <si>
    <t>031025-8C963127</t>
  </si>
  <si>
    <t>0611300</t>
  </si>
  <si>
    <t>3.2</t>
  </si>
  <si>
    <t>Будівництво вуличного спортивного комплексу в Ужгородській спеціальній школі І - ІІІ ступенів Закарпатської обласної ради</t>
  </si>
  <si>
    <t>051125-70094040</t>
  </si>
  <si>
    <t>Реконструкція складських приміщень під роздягальні для проведення навчально-тренувального процесу в Ужгородському науковому ліцеї Закарпатської обласної ради</t>
  </si>
  <si>
    <t>061125-7E7E36B8</t>
  </si>
  <si>
    <t>Капітальний ремонт підвального приміщення для облаштування споруди цивільного захисту (укриття) з властивостями ПРУ філії ,,Арніка” КЗПО „Закарпатський обласний центр дитячої та юнацької творчості „ПАДІЮН” Закарпатської обласної ради</t>
  </si>
  <si>
    <t>121125-69752644</t>
  </si>
  <si>
    <t>Нове будівництво сверловини (з бурінням) Великоберезнянського ліцею з посиленою військово-фізичною підготовкою Закарпатської обласної ради (з виготовленням ПКД) за адресою: Ужгородський район, селище Великий Березний, вулиця Штефаника, 126</t>
  </si>
  <si>
    <t>201025-2F4D8649</t>
  </si>
  <si>
    <t>221025-6D149468</t>
  </si>
  <si>
    <t>231025-7EDDA8FA</t>
  </si>
  <si>
    <t>241025-D536EAF4</t>
  </si>
  <si>
    <t>Підготовка кадрів закладами професійної освіти та іншими закладами освіти за рахунок коштів місцевого бюджету</t>
  </si>
  <si>
    <t>Реконструкція будівель та споруд об'єктів спортивної інфраструктури розташованих за адресою: місто Ужгород, вулиця Заньковецької, будинок 5. 1 черга: Реконструкція ігрового спортивного залу №1. Коригування</t>
  </si>
  <si>
    <t>2.2</t>
  </si>
  <si>
    <t>2.3</t>
  </si>
  <si>
    <t>2.4</t>
  </si>
  <si>
    <t>5.2</t>
  </si>
  <si>
    <t>5.3</t>
  </si>
  <si>
    <t>5.4</t>
  </si>
  <si>
    <t>6.3</t>
  </si>
  <si>
    <t>1.3</t>
  </si>
  <si>
    <t>2.5</t>
  </si>
  <si>
    <t>5.6</t>
  </si>
  <si>
    <t>5.7</t>
  </si>
  <si>
    <t>5.8</t>
  </si>
  <si>
    <t>5.9</t>
  </si>
  <si>
    <t>5.10</t>
  </si>
  <si>
    <t>5.11</t>
  </si>
  <si>
    <t>5.12</t>
  </si>
  <si>
    <t>5.13</t>
  </si>
  <si>
    <t>5.14</t>
  </si>
  <si>
    <t>5.15</t>
  </si>
  <si>
    <t>5.16</t>
  </si>
  <si>
    <t>Капітальний ремонт спального корпусу літ.Б-2, розташованого за адресою : місто Хуст, вул.Карпатської Січі,48</t>
  </si>
  <si>
    <t>290925-48920754</t>
  </si>
  <si>
    <t>4.1</t>
  </si>
  <si>
    <t>021125-965B3F2D</t>
  </si>
  <si>
    <t>0712170</t>
  </si>
  <si>
    <t>4.2</t>
  </si>
  <si>
    <t>051125-3F83E74F</t>
  </si>
  <si>
    <t>2026-2027</t>
  </si>
  <si>
    <t>121125-AC6D4FA0</t>
  </si>
  <si>
    <t>Cпільні дії щодо підвищення спроможності медико-діагностичних служб двох регіональних медичних закладів Люблінського воєводства і Закарпаття (CROSSDIAM)</t>
  </si>
  <si>
    <t>131025-8660DF88</t>
  </si>
  <si>
    <t>Співфінансування програми Interreg VI-A NEXT Румунія-Україна 2021-2027 проекту MEDICUNITY – cohering for Better Treatment and Recovery in Zakarpattia and Maramures - Згуртованість для кращого лікування та відновлення на Закарпатті та в Марамуреші</t>
  </si>
  <si>
    <t>131025-93A45B99</t>
  </si>
  <si>
    <t>131025-DAE83A57</t>
  </si>
  <si>
    <t>260925-1436A9AD</t>
  </si>
  <si>
    <t>300925-10453D88</t>
  </si>
  <si>
    <t>Соціальна сфера</t>
  </si>
  <si>
    <t>5.1</t>
  </si>
  <si>
    <t>Регіональна програма підготовки населення до національного спротиву на 2023-2027 роки</t>
  </si>
  <si>
    <t>Розпорядження ОДА- ОВА від 22.03.2023 №285 (зі змінами)</t>
  </si>
  <si>
    <t>Виконання заходів щодо реалізації публічного інвестиційного проекту на модернізацію майстерень і лабораторій закладів професійної та фахової передвищої освіти, забезпечення енергоефективності, безпеки та інклюзивності освітнього простору за рахунок субвенції з державного бюджету місцевим бюджетам</t>
  </si>
  <si>
    <t>0829</t>
  </si>
  <si>
    <t>0619360</t>
  </si>
  <si>
    <t xml:space="preserve">Субвенція з місцевого бюджету на реалізацію публічного інвестиційного проекту на забезпечення якісної, сучасної та доступної загальної середньої освіти „Нова українська школа” за рахунок відповідної субвенції з державного бюджету </t>
  </si>
  <si>
    <t>Обласний бюджет (нерозподілений обсяг)</t>
  </si>
  <si>
    <t>Забезпечення нагальних потреб функціонування держави в умовах воєнного стану</t>
  </si>
  <si>
    <t>4083</t>
  </si>
  <si>
    <t>0540</t>
  </si>
  <si>
    <t>Програма охорони навколишнього природного середовища Закарпатської області на 2024-2027 роки</t>
  </si>
  <si>
    <t>'Розпорядження ОДА - ОВА від 30.11.2023 №1054 (зі змінами)</t>
  </si>
  <si>
    <t>Директор департаменту фінансів 
Закарпатської обласної державної 
адміністрації - обласної військової 
адміністрації                                                                                                                          Петро ЛАЗАР</t>
  </si>
  <si>
    <t>0813250</t>
  </si>
  <si>
    <t>Підготовка та реалізація публічних інвестиційних проектів / програм публічних інвестицій за рахунок коштів місцевого бюджету в галузі соціального захисту та соціального забезпечення</t>
  </si>
  <si>
    <t>Культура та інформація</t>
  </si>
  <si>
    <t>6.1</t>
  </si>
  <si>
    <t>Проведення ремонтних та протиаварійних робіт в приміщені фондосховищ 1 поверху на пам'ятці архітектури національного значення в якій знаходиться Закарпатський обласний художній музей ім. Й. Бокшая (будівля Жупанату 1809 рік пл. Жупанатська 3 охор. №070049, м. Ужгород)</t>
  </si>
  <si>
    <t>121125-26B95C97</t>
  </si>
  <si>
    <t>1014083</t>
  </si>
  <si>
    <t>Підготовка та реалізація публічних інвестиційних проектів / програм публічних інвестицій за рахунок коштів місцевого бюджету в галузі культури і мистецтва</t>
  </si>
  <si>
    <t>6.2</t>
  </si>
  <si>
    <t>Ліквідація аварійнго стану даху філармонії</t>
  </si>
  <si>
    <t>121125-FF304AE3</t>
  </si>
  <si>
    <t>Муніципальна інфраструктура та послуги</t>
  </si>
  <si>
    <t>7.1</t>
  </si>
  <si>
    <t>Програма відновлення, розвитку та модернізації інфраструктури централізованого водопостачання та водовідведення на території області на 2026-2028 роки</t>
  </si>
  <si>
    <t>131025-78D6A0E9</t>
  </si>
  <si>
    <t>Підготовка та реалізація публічних інвестиційних проектів / програм публічних інвестицій за рахунок коштів місцевого бюджету в галузі житлово-комунального господарства</t>
  </si>
  <si>
    <t>Спорт та фізичне виховання</t>
  </si>
  <si>
    <t>8.1</t>
  </si>
  <si>
    <t>Підготовка та реалізація публічних інвестиційних проектів / програм публічних інвестицій за рахунок коштів місцевого бюджету в галузі фізичної культури і спорту</t>
  </si>
  <si>
    <t>Транспорт</t>
  </si>
  <si>
    <t>9.1</t>
  </si>
  <si>
    <t>1917480</t>
  </si>
  <si>
    <t>Підготовка та реалізація публічних інвестиційних проектів / програм публічних інвестицій за рахунок коштів місцевого бюджету в галузі дорожнього господарства</t>
  </si>
  <si>
    <t>10.1</t>
  </si>
  <si>
    <t>Нове будівництво ветеранського простору та мультифункціонального стадіону за адресою: вул. Героїв 128-ї бригади, буд. 44, м. Ужгород, Закарпатська область</t>
  </si>
  <si>
    <t>061025-4CC83B5C</t>
  </si>
  <si>
    <t>2025-2028</t>
  </si>
  <si>
    <t>11</t>
  </si>
  <si>
    <t>11.1</t>
  </si>
  <si>
    <t>Проект Капітального ремонту відділення інтенсивної терапії та операційного блоку КНП „ОКЦНН” ЗОР</t>
  </si>
  <si>
    <t>230925-DE2D3720</t>
  </si>
  <si>
    <t>1912175</t>
  </si>
  <si>
    <t>Підготовка та реалізація публічних інвестиційних проектів / програм публічних інвестицій  у галузі охорони здоров`я</t>
  </si>
  <si>
    <t>Реалізація проектів у рамках Програми відновлення України III</t>
  </si>
  <si>
    <t>12</t>
  </si>
  <si>
    <t>12.1</t>
  </si>
  <si>
    <t>13</t>
  </si>
  <si>
    <t>Громадська безпека</t>
  </si>
  <si>
    <t>13.1</t>
  </si>
  <si>
    <t>Будівництво інформаційно-аналітичної системи „Ситуаційний центр „Безпекове Закарпаття”. Будівництво центру обробки даних. Встановлення відеоспостереження. Коригування</t>
  </si>
  <si>
    <t>131025-3D6963F9</t>
  </si>
  <si>
    <t>2023-2028</t>
  </si>
  <si>
    <t>14</t>
  </si>
  <si>
    <t>14.1</t>
  </si>
  <si>
    <t>4YOURSMILE - Рівний доступ до стоматологічної допомоги в транскордонному регіоні</t>
  </si>
  <si>
    <t>041125-991C0837</t>
  </si>
  <si>
    <t>2712170</t>
  </si>
  <si>
    <t>15</t>
  </si>
  <si>
    <t>Довкілля</t>
  </si>
  <si>
    <t>Програма відновлення та реконструкції дамб та берегоукріплень водних об'єктів Закарпатської області на 2026-2028 роки</t>
  </si>
  <si>
    <t>211025-1DFD31A4</t>
  </si>
  <si>
    <t>2818350</t>
  </si>
  <si>
    <t>Підготовка та реалізація публічних інвестиційних проектів / програм публічних інвестицій за рахунок коштів місцевого бюджету в галузі охорони навколишнього природного середовища</t>
  </si>
  <si>
    <t>16</t>
  </si>
  <si>
    <t>16.1</t>
  </si>
  <si>
    <t>Капітальний ремонт будівлі літ. Ж по вул. Перемоги 7 Ужгородського району Закарпатської області</t>
  </si>
  <si>
    <t>031125-ADE7F8FB</t>
  </si>
  <si>
    <t>3017330</t>
  </si>
  <si>
    <t>Податок на доходи фізичних осіб, що сплачується податковими агентами, із доходів платника податку у вигляді заробітної плати</t>
  </si>
  <si>
    <t>Податок на доходи фізичних осіб, що сплачується податковими агентами, із доходів платника податку інших ніж заробітна плата</t>
  </si>
  <si>
    <t>Безперешкодний доступ до якісної освіти - шкільні автобуси</t>
  </si>
  <si>
    <t>311025-1D1135CB</t>
  </si>
  <si>
    <t>Програма поліпшення матеріально-технічного забезпечення військових частин, закупівлі пікапів і дронів на 2026-2027 роки</t>
  </si>
  <si>
    <t>Додаток 6</t>
  </si>
  <si>
    <t>Зміни до додатка 3 розпорядження голови обласної державної адміністрації-начальника обласної військової адміністрації 
від 18.12.2025 № 878 „Про обласний бюджет на 2026 рік” – „Розподіл видатків обласного бюджету на 2026 рік”</t>
  </si>
  <si>
    <t>0813101</t>
  </si>
  <si>
    <t>3101</t>
  </si>
  <si>
    <t>1010</t>
  </si>
  <si>
    <t>Забезпечення соціальними послугами стаціонарного догляду з наданням місця для проживання дітей з вадами фізичного та розумового розвитку</t>
  </si>
  <si>
    <t>Департамент  цивільного захисту та оборонної роботи  Закарпатської обласної державної адміністрації</t>
  </si>
  <si>
    <t>Капітальний ремонт із заміною вікон ігрового спортивного залу №3 за адресою: м. Ужгород, вул. Заньковецької, буд. 5 з врахуванням потреб осіб з інвалідністю та інших маломобільних груп населення</t>
  </si>
  <si>
    <t>Капітальний ремонт спального корпусу літ. Б Ужгородського наукового ліцею Закарпатської обласної ради за адресою: вул. Загорська 28, м. Ужгород»</t>
  </si>
  <si>
    <t>3018240</t>
  </si>
  <si>
    <t>8240</t>
  </si>
  <si>
    <t>0380</t>
  </si>
  <si>
    <t xml:space="preserve">Директор департаменту фінансів Закарпатської 
обласної державної адміністрації - обласної військової 
адміністрації         </t>
  </si>
  <si>
    <t>Дотації з місцевих бюджетів іншим місцевим бюджетам</t>
  </si>
  <si>
    <t>Інші дотації з місцевого бюджету</t>
  </si>
  <si>
    <t>Субвенції з державного бюджету місцевим бюджетам</t>
  </si>
  <si>
    <t>Петро ЛАЗАР</t>
  </si>
  <si>
    <t xml:space="preserve">Директор департаменту фінансів 
Закарпатської обласної державної 
адміністрації - обласної військової 
адміністрації           </t>
  </si>
  <si>
    <t>0611024</t>
  </si>
  <si>
    <t>1024</t>
  </si>
  <si>
    <t>0910</t>
  </si>
  <si>
    <t>Забезпечення належних умов для виховання та розвитку дітей-сиріт і дітей, позбавлених батьківського піклування, в дитячих будинках за рахунок коштів місцевого бюджету</t>
  </si>
  <si>
    <t>0611221</t>
  </si>
  <si>
    <t>Співфінансування заходів, що реалізуються за рахунок субвенції з державного бюджету місцевим бюджетам на реалізацію публічного інвестиційного проекту на модернізацію майстерень і лабораторій закладів професійної та фахової передвищої освіти, забезпечення енергоефективності, безпеки та інклюзивності освітнього простору</t>
  </si>
  <si>
    <t>Співфінансування заходів, що реалізуються за рахунок субвенції з державного бюджету місцевим бюджетам на реалізацію публічного інвестиційного проекту на забезпечення якісної, сучасної та доступної загальної середньої освіти «Нова українська школа»</t>
  </si>
  <si>
    <t>0611183</t>
  </si>
  <si>
    <t>0611184</t>
  </si>
  <si>
    <t>Виконання заходів, спрямованих на реалізацію публічного інвестиційного проекту на забезпечення якісної, сучасної та доступної загальної середньої освіти «Нова українська школа» за рахунок субвенції з державного бюджету місцевим бюджетам</t>
  </si>
  <si>
    <t>Програма формування позитивного міжнародного інвестиційного іміджу  та залучення іноземних інвестицій у Закарпатську область на 2026-2030 роки</t>
  </si>
  <si>
    <t>2711300</t>
  </si>
  <si>
    <t>Розпорядження ОВА-ОДА від 03.12.2025 №825 (зі змінами)</t>
  </si>
  <si>
    <t>5113241</t>
  </si>
  <si>
    <t>Заходи та роботи з територіальної оборони</t>
  </si>
  <si>
    <t>0611091</t>
  </si>
  <si>
    <t>1091</t>
  </si>
  <si>
    <t>0930</t>
  </si>
  <si>
    <t>0810</t>
  </si>
  <si>
    <t>060326-6FАDВА2D</t>
  </si>
  <si>
    <t>0124083</t>
  </si>
  <si>
    <t>0125070</t>
  </si>
  <si>
    <t>0460</t>
  </si>
  <si>
    <t>2017530</t>
  </si>
  <si>
    <t>7530</t>
  </si>
  <si>
    <t>Інші заходи у сфері зв`язку, телекомунікації та інформатики</t>
  </si>
  <si>
    <t>Програма підтримки фінансово-господарської діяльності комунального підприємства  „Закарпатський інформаційно-аналітичний центр” Закарпатської обласної ради на 2026-2028 роки</t>
  </si>
  <si>
    <t>Розпорядження ОДА-ОВА від 03.12.2025 №824</t>
  </si>
  <si>
    <t>5113191</t>
  </si>
  <si>
    <t>3191</t>
  </si>
  <si>
    <t>Інші видатки на соціальний захист ветеранів війни та праці</t>
  </si>
  <si>
    <t>3719770</t>
  </si>
  <si>
    <t>260226-89FCB98F</t>
  </si>
  <si>
    <t>Капітальний ремонт фасаду гуртожитку та прилеглої території за адресою: вул.Томаша Масарика 11а, м.Хуст, Закарпатська область</t>
  </si>
  <si>
    <t>Капітальний ремонт фасаду з облаштуванням прилеглої території гуртожитку літери А за адресою:вул.Лева,11 в м.Берегово</t>
  </si>
  <si>
    <t>1.4</t>
  </si>
  <si>
    <t>22080000</t>
  </si>
  <si>
    <t>Надходження від орендної плати за користування єдиним майновим комплексом та іншим державним майном</t>
  </si>
  <si>
    <t>22080400</t>
  </si>
  <si>
    <t>Надходження від орендної плати за користування майновим комплексом та іншим майном, що перебуває в комунальній власності</t>
  </si>
  <si>
    <t>0615031</t>
  </si>
  <si>
    <t>5031</t>
  </si>
  <si>
    <t>Розвиток здібностей у дітей та молоді з фізичної культури та спорту комунальними дитячо- юнацькими спортивними школами</t>
  </si>
  <si>
    <r>
      <t xml:space="preserve">0710000000
</t>
    </r>
    <r>
      <rPr>
        <sz val="12"/>
        <rFont val="Times New Roman"/>
        <family val="1"/>
        <charset val="204"/>
      </rPr>
      <t>(код бюджету)</t>
    </r>
  </si>
  <si>
    <t>Найменування головного розпорядника коштів місцевого бюджету/відповідального виконавця, найменування бюджетної програми згідно з Типовою програмною класифікацією видатків та кредитування місцевого бюджету</t>
  </si>
  <si>
    <t>Додаток 1</t>
  </si>
  <si>
    <t>УСЬОГО - видатків</t>
  </si>
  <si>
    <t>X</t>
  </si>
  <si>
    <t>Код Типової
програмної
класифікації
видатків та
кредиту-
вання
місцевого
бюджету</t>
  </si>
  <si>
    <t>Код Функціональ-
ної
класифікації видатків
та кредитування
бюджету</t>
  </si>
  <si>
    <t>Найменування головного розпорядника коштів місцевого бюджету / відповідального виконавця, найменування бюджетної програми згідно з Типовою програмною класифікацією видатків та кредитування місцевих бюджетів</t>
  </si>
  <si>
    <t>усього</t>
  </si>
  <si>
    <t xml:space="preserve">у тому числі </t>
  </si>
  <si>
    <t>грн.</t>
  </si>
  <si>
    <t>Загальний фонд</t>
  </si>
  <si>
    <t>Спеціальний фонд</t>
  </si>
  <si>
    <t>Разом</t>
  </si>
  <si>
    <t>видатки споживання</t>
  </si>
  <si>
    <t>з них</t>
  </si>
  <si>
    <t>видатки розвитку</t>
  </si>
  <si>
    <t>оплата праці</t>
  </si>
  <si>
    <t>0611222</t>
  </si>
  <si>
    <t>Капітальний ремонт будівель ЗП(ПТ)О «ВИНОГРАДІВСЬКИЙ ПРОФЕСІЙНИЙ КОЛЕДЖ» для реалізації публічного інвестиційного проєкту, спрямованого на забезпечення енергоефективності, безпеки та інклюзивності освітнього простору, за адресою Закарпатська область, Берегівський район, місто Виноградів вулиця Івана Франка будинок 116</t>
  </si>
  <si>
    <t>Капітальний ремонт системи вентиляції підвалу - споруди подвійного призначення із захисними властивостями протирадіаційного укриття Комунального закладу "Хустський базовий медичний фаховий коледж" Закарпатської обласної ради</t>
  </si>
  <si>
    <t>Нове будівництво комунального закладу дошкільної освіти на 150 місць у с. Заріччя, вул. Центральна, Іршавського району Закарпатської області (коригування)</t>
  </si>
  <si>
    <t>060824-3F35B9FD</t>
  </si>
  <si>
    <t>2021-2026</t>
  </si>
  <si>
    <t>SMARTENERGY-Транскордонне співробітництво для підвищення енергоефективності з використанням відновлюваних джерел енергії</t>
  </si>
  <si>
    <t>15.1</t>
  </si>
  <si>
    <t>17</t>
  </si>
  <si>
    <t>17.1</t>
  </si>
  <si>
    <t xml:space="preserve">Директор департаменту фінансів Закарпатської 
обласної державної адміністрації - обласної військової 
адміністрації   </t>
  </si>
  <si>
    <t>комунальні послуги та енергоносії</t>
  </si>
  <si>
    <t>бюджет розвитку</t>
  </si>
  <si>
    <t>Усього</t>
  </si>
  <si>
    <t>Код
Програмної
класифікації
видатків та
кредитування
місцевого
бюджету</t>
  </si>
  <si>
    <t>у тому числі бюджет розвитку</t>
  </si>
  <si>
    <t>УСЬОГО</t>
  </si>
  <si>
    <t>до розпорядження</t>
  </si>
  <si>
    <t>Додаток 2</t>
  </si>
  <si>
    <r>
      <t>0710000000</t>
    </r>
    <r>
      <rPr>
        <u/>
        <sz val="11"/>
        <rFont val="Times New Roman"/>
        <family val="1"/>
        <charset val="204"/>
      </rPr>
      <t xml:space="preserve">
</t>
    </r>
    <r>
      <rPr>
        <sz val="11"/>
        <rFont val="Times New Roman"/>
        <family val="1"/>
        <charset val="204"/>
      </rPr>
      <t>(код бюджету)</t>
    </r>
  </si>
  <si>
    <t>Програма фінансової підтримки комунально-експлуатаційного, автотранспортного господарств обласної ради і облдержадміністрації та збереження адмінбудинку (пл.Народна,4) як пам'ятки архітектури на 2025-2029 роки</t>
  </si>
  <si>
    <t>Розпорядження ОДА-ОВА від 07.11.2024 № 1010</t>
  </si>
  <si>
    <t>2717610</t>
  </si>
  <si>
    <t>7610</t>
  </si>
  <si>
    <t>0411</t>
  </si>
  <si>
    <t>Сприяння розвитку малого та середнього підприємництва</t>
  </si>
  <si>
    <t>300426-D72BBF72</t>
  </si>
  <si>
    <t>6.4</t>
  </si>
  <si>
    <t>6.5</t>
  </si>
  <si>
    <t>6.6</t>
  </si>
  <si>
    <t>6.7</t>
  </si>
  <si>
    <t>6.8</t>
  </si>
  <si>
    <t>6.9</t>
  </si>
  <si>
    <t>6.10</t>
  </si>
  <si>
    <t>8.2</t>
  </si>
  <si>
    <t>13.2</t>
  </si>
  <si>
    <t>240526-300DAD10</t>
  </si>
  <si>
    <t>0754000000</t>
  </si>
  <si>
    <t>22010000</t>
  </si>
  <si>
    <t>Плата за надання адміністративних послуг</t>
  </si>
  <si>
    <t>22011100</t>
  </si>
  <si>
    <t>Плата за ліцензії на право роздрібної торгівлі алкогольними напоями, сидром та перрі (без додавання спирту), тютюновими виробами та рідинами, що використовуються в електронних сигаретах</t>
  </si>
  <si>
    <t>24000000</t>
  </si>
  <si>
    <t>Інші неподаткові надходження</t>
  </si>
  <si>
    <t>Передача коштів із спеціального до загального фонду бюджету</t>
  </si>
  <si>
    <t xml:space="preserve">Директор департаменту фінансів Закарпатської обласної державної адміністрації - обласної військової адміністрації       </t>
  </si>
  <si>
    <t xml:space="preserve">Субвенція з місцевого бюджету державному бюджету на виконання програм соціально-економічного розвитку регіонів </t>
  </si>
  <si>
    <t>Капітальний ремонт котельні Комунального закладу вищої освіти „Академія культури і мистецтв” Закарпатської обласної ради по вул. Минайська 38/80 в м. Ужгород</t>
  </si>
  <si>
    <t>0753800000</t>
  </si>
  <si>
    <t xml:space="preserve"> Облаштування Осередку викладання навчального предмета «Захист України» на базі Комунального закладу «Хустський професійний коледж» Закарпатської обласної ради сучасними засобами навчання та обладнанням</t>
  </si>
  <si>
    <t>Створення осередку для забезпечення навчального предмета «Захист України» в ЗАКЛАДІ ПРОФЕСІЙНОЇ (ПРОФЕСІЙНО-ТЕХНІЧНОЇ) ОСВІТИ «ВИНОГРАДІВСЬКИЙ ПРОФЕСІЙНИЙ КОЛЕДЖ»</t>
  </si>
  <si>
    <t>Створення навчально-практичного центру харчових технологій для підготовки спеціалістів із професій харчування, зокрема: кухар, кондитер.</t>
  </si>
  <si>
    <t>Завершення проєкту "Створення навчально-практичного центру сучасних металообробних технологій"</t>
  </si>
  <si>
    <t>Створення сучасного навчально-практичного центру будівельного спрямування з професії “Опоряджувальник будівельний” на базі Комунального закладу “Міжгірський професійний коледж” Закарпатської обласної ради</t>
  </si>
  <si>
    <t>020626-49DD9C25</t>
  </si>
  <si>
    <t xml:space="preserve">190526-A5F1AA10 </t>
  </si>
  <si>
    <t>110526-68473AEC</t>
  </si>
  <si>
    <t xml:space="preserve">120526-0457DCFA </t>
  </si>
  <si>
    <t>250526-790E58D6</t>
  </si>
  <si>
    <t xml:space="preserve">270526-7730EBCD </t>
  </si>
  <si>
    <t>250526-49CA1E47</t>
  </si>
  <si>
    <t xml:space="preserve"> Модернізація (дооснащення) інсуючого навчально-практичного центру та лабораторії з професії монтажник санітарно-технічних систем і устаткування у Комунальному закладі «Хустський професійний коледж» Закарпатської обласної ради</t>
  </si>
  <si>
    <t>230426-В37406DB</t>
  </si>
  <si>
    <t>Закупівля: Система рентгенівська діагностична (ДК 021:2015 – 33110000-4 Візуалізаційне обладнання для потреб медицини, стоматології та ветеринарної медицини (НК 024:2023 37645 – Система рентгенівська діагностична стаціонарна загального призначення цифрова; НК 031:2024 Z11069005). Для реалізації проекту: «Діти – це майбутнє: інвестиції для покращення якості та доступності медичних послуг у дитячих лікарнях у Білостоці та Мукачеві»/«Children are the future – investments to improve the quality and accessibility of medical services at children’s hospitals in Białystok and Mukachevo», що фінансується Європейським Союзом через Управлінський Орган Програми «Interreg NEXT Польша-Україна 2021-2027», представлений Міністерством фондів розвитку та регіональної політики Республіки Польща в рамках Грантового договору  №PLUA.02.01-IP.01-0026/23-00</t>
  </si>
  <si>
    <t>Нова редакція додатку 6 до розпорядження голови обласної державної адміністрації-начальника обласної військової адміністрації 
від 18.12.2025 № 878 „Про обласний бюджет на 2026 рік” – „Обсяги публічних інвестицій у розрізі публічних інвестиційних проєктів та програм публічних інвестицій у 2026 році”</t>
  </si>
  <si>
    <t xml:space="preserve">Модернізація, зміцнення матеріально-технічної бази, розвиток інфраструктури закладів загальної середньої та дошкільної освіти Закарпатської області на 2026-2028 роки  </t>
  </si>
  <si>
    <t>Будівництво блоків А, Б, В та котельні загальноосвітньої школи І-ІІІ ступенів по вул. Фрідєшівська, 16 в смт. Кольчино Мукачівського району Закарпатської області.” Коригування</t>
  </si>
  <si>
    <t>Капітальний ремонт фасаду та даху будівлі Кольчинського ЗЗСО І-ІІІ ст. за адресою: Закарпатська область, Мукачівський район, селище Кольчино, вул. Фрідєшівська,16</t>
  </si>
  <si>
    <t>5.5</t>
  </si>
  <si>
    <t>Закупівля автомобілів швидкої медичної допомоги</t>
  </si>
  <si>
    <t>060526-63372СB5</t>
  </si>
  <si>
    <t>Зміни до додатка 4 розпорядження голови обласної державної адміністрації-начальника обласної військової адміністрації 
від 18.12.2025 № 878 „Про обласний бюджет на 2026 рік”  – „Кредитування обласного бюджету у 2026 році”</t>
  </si>
  <si>
    <t>(грн.)</t>
  </si>
  <si>
    <t>Найменування головного розпорядника коштів місцевого бюджету/ відповідального виконавця, найменування бюджетної програми згідно з Типовою програмною класифікацією видатків та кредитування місцевого бюджету</t>
  </si>
  <si>
    <t>Надання кредитів</t>
  </si>
  <si>
    <t>Повернення кредитів</t>
  </si>
  <si>
    <t>Кредитування, усього</t>
  </si>
  <si>
    <t>разом</t>
  </si>
  <si>
    <t>1060</t>
  </si>
  <si>
    <t xml:space="preserve">Директор департаменту фінансів Закарпатської 
обласної державної адміністрації - обласної військової адміністрації   </t>
  </si>
  <si>
    <t>41036300</t>
  </si>
  <si>
    <t>Субвенція з державного бюджету місцевим бюджетам на здійснення доплат педагогічним працівникам закладів загальної середньої освіти</t>
  </si>
  <si>
    <t>Бюджет Полянської сiльської територiальної громади</t>
  </si>
  <si>
    <t>0750300000</t>
  </si>
  <si>
    <r>
      <t>Інші дотації з місцевого бюджету</t>
    </r>
    <r>
      <rPr>
        <sz val="12"/>
        <color indexed="63"/>
        <rFont val="Times New Roman"/>
        <family val="1"/>
        <charset val="204"/>
      </rPr>
      <t xml:space="preserve"> (на реалізацію заходів ветеранської політики)</t>
    </r>
  </si>
  <si>
    <r>
      <t>Бюджет Iвановецької сiльської територiальної громади</t>
    </r>
    <r>
      <rPr>
        <b/>
        <sz val="12"/>
        <rFont val="Times New Roman"/>
        <family val="1"/>
        <charset val="204"/>
      </rPr>
      <t xml:space="preserve"> (на матеріально-технічне забезпечення комунальної установи "Закарпатський центр підготовки населення до національного спротиву" для проведення заходів із підготовки населення до національного спротиву)</t>
    </r>
  </si>
  <si>
    <t xml:space="preserve">Бюджет Кольчинської селищної територіальної громади </t>
  </si>
  <si>
    <t>0753100000</t>
  </si>
  <si>
    <t>0611600</t>
  </si>
  <si>
    <t>1600</t>
  </si>
  <si>
    <t>Здійснення доплат педагогічним працівникам закладів загальної середньої освіти за рахунок субвенції з державного бюджету місцевим бюджетам</t>
  </si>
  <si>
    <t>І.ІІ. додаткової дотації з державного бюджету місцевим бюджетам на здійснення повноважень органів місцевого самоврядування на деокупованих, тимчасово окупованих та інших територіях України, що зазнали негативного впливу у зв'язку з повномасштабною збройною агресією Російської Федерації:</t>
  </si>
  <si>
    <t>3270</t>
  </si>
  <si>
    <t>Субвенція з державного бюджету місцевим бюджетам на формування фондів житла для тимчасового проживання або підтриманого проживання евакуйованих та внутрішньо переміщених осіб і заходів щодо забезпечення їх житлом у сільській місцевості</t>
  </si>
  <si>
    <r>
      <t>Субвенція з місцевого бюджету на підготовку та реалізацію публічних інвестиційних проектів / програм публічних інвестицій (</t>
    </r>
    <r>
      <rPr>
        <sz val="12"/>
        <rFont val="Times New Roman"/>
        <family val="1"/>
        <charset val="204"/>
      </rPr>
      <t>Капітальний ремонт фасаду та даху будівлі Кольчинського ЗЗСО І-ІІІ ст. за адресою: Закарпатська область, Мукачівський район, селище Кольчино, вул. Фрідєшівська,16)</t>
    </r>
  </si>
  <si>
    <t>1219535</t>
  </si>
  <si>
    <t>Субвенція з місцевого бюджету на формування фондів житла для тимчасового проживання або підтриманого проживання евакуйованих та внутрішньо переміщених осіб і заходів щодо забезпечення їх житлом у сільській місцевості за рахунок відповідної субвенції з державного бюджету</t>
  </si>
  <si>
    <t>0752200000</t>
  </si>
  <si>
    <t>Бюджет Буштинської селищної територіальної громади</t>
  </si>
  <si>
    <t>0913111</t>
  </si>
  <si>
    <t>3111</t>
  </si>
  <si>
    <t>Надання комплексу послуг дітям-сиротам, дітям, позбавленим батьківського піклування, особам з їх числа та дітям віком від 3 до 18 років, які опинились у складних життєвих обставинах, закладами, які надають соціальні послуги дітям</t>
  </si>
  <si>
    <t>І.І перевиконання дохідної частини загального та спеціального фондів обласного бюджету, у тому числі екологічних надходжень</t>
  </si>
  <si>
    <t>Інші субвенції з місцевого бюджету (На забезпечення видатками районних рад, спрямованих на їх утримання)</t>
  </si>
  <si>
    <t>0730120000</t>
  </si>
  <si>
    <t>Районний бюджет Берегівського району</t>
  </si>
  <si>
    <t>0730720000</t>
  </si>
  <si>
    <t>Районний бюджет Мукачівського району</t>
  </si>
  <si>
    <t>0730920000</t>
  </si>
  <si>
    <t>Районний бюджет Рахівського району</t>
  </si>
  <si>
    <t>0731120000</t>
  </si>
  <si>
    <t>Районний бюджет Тячівського району</t>
  </si>
  <si>
    <t>0731220000</t>
  </si>
  <si>
    <t>Районний бюджет Ужгородського району</t>
  </si>
  <si>
    <t>0731320000</t>
  </si>
  <si>
    <t>Районний бюджет Хустського району</t>
  </si>
  <si>
    <t>Бюджет Свалявської мiської територiальної громади</t>
  </si>
  <si>
    <t>0755000000</t>
  </si>
  <si>
    <t>І.ІІІ. субвенції з державного бюджету місцевим бюджетам на здійснення доплат педагогічним працівникам закладів загальної середньої освіти</t>
  </si>
  <si>
    <t>Програма підвищення ефективності виконання повноважень органами виконавчої влади щодо реалізації державної регіональної політики та впровадження реформ на 2023-2026 роки (видатки споживання)</t>
  </si>
  <si>
    <t>Розпорядження ОДА-ОВА від 03.12.2025 №814
(зі змінами)</t>
  </si>
  <si>
    <t xml:space="preserve">Програма профілактики злочинності на території Закарпатської області на 2026-2030 роки (Головне управління національної поліції в Закарпатській області) - видатки споживання - 3000,0 тис.грн; видатки розвитку - 2 000,0 тис.грн </t>
  </si>
  <si>
    <t>Розпорядження ОВА від 26.12.2025 №893 (зі змінами)</t>
  </si>
  <si>
    <t>0751100000</t>
  </si>
  <si>
    <t>0751300000</t>
  </si>
  <si>
    <t>Інші субвенції з місцевого бюджету- всього, у тому числі:</t>
  </si>
  <si>
    <t>0110180</t>
  </si>
  <si>
    <t>Програма забезпечення виконання рішень судів та інших виконавчих документів на 2025-2027 роки</t>
  </si>
  <si>
    <t>Розпорядження ОДА-ОВА від 06.12.2024 №1124
(зі змінами)</t>
  </si>
  <si>
    <t>0117630</t>
  </si>
  <si>
    <t>7630</t>
  </si>
  <si>
    <t>0470</t>
  </si>
  <si>
    <t>Реалізація програм і заходів в галузі зовнішньоекономічної діяльності</t>
  </si>
  <si>
    <t>Програма фінансового забезпечення розвитку транскордонної та міжрегіональної співпраці органів місцевого самоврядування Закарпатської області на 2025-2027 роки</t>
  </si>
  <si>
    <t>Розпорядження ОДА-ОВА від 10.12.2024 №1135</t>
  </si>
  <si>
    <t>0110000</t>
  </si>
  <si>
    <t>0210180</t>
  </si>
  <si>
    <t>Програма діяльності Державної установи Закарпатський обласний контактний центр на 2026-2028 роки</t>
  </si>
  <si>
    <t>Розпорядження ОДА-ОВА від 18.08.2025 №577</t>
  </si>
  <si>
    <t>0211142</t>
  </si>
  <si>
    <t>1142</t>
  </si>
  <si>
    <t>Інші програми та заходи у сфері освіти</t>
  </si>
  <si>
    <t>Програма підвищення кваліфікації державних службовців та посадових осіб місцевого самоврядування Закарпатської області на 2025-2029 роки</t>
  </si>
  <si>
    <t>Розпорядження ОДА-ОВА від 07.11.2024 №1011</t>
  </si>
  <si>
    <t>0615032</t>
  </si>
  <si>
    <t>5032</t>
  </si>
  <si>
    <t>Фінансова підтримка дитячо-юнацьких спортивних шкіл фізкультурно-спортивних товариств</t>
  </si>
  <si>
    <t>0613133</t>
  </si>
  <si>
    <t>3133</t>
  </si>
  <si>
    <t>Забезпечення молодіжними центрами соціального становлення та розвитку молоді та інші заходи у сфері молодіжної політики</t>
  </si>
  <si>
    <t>1251</t>
  </si>
  <si>
    <t>Співфінансування заходів, що реалізуються за рахунок субвенції з державного бюджету місцевим бюджетам на реалізацію публічного інвестиційного проекту на безперешкодний доступ до якісної освіти - шкільні автобуси</t>
  </si>
  <si>
    <t>0712010</t>
  </si>
  <si>
    <t>2010</t>
  </si>
  <si>
    <t>0731</t>
  </si>
  <si>
    <t>Багатопрофільна стаціонарна медична допомога населенню</t>
  </si>
  <si>
    <t>0712050</t>
  </si>
  <si>
    <t>2050</t>
  </si>
  <si>
    <t>0761</t>
  </si>
  <si>
    <t>Медико-соціальний захист дітей-сиріт і дітей, позбавлених батьківського піклування</t>
  </si>
  <si>
    <t>0712151</t>
  </si>
  <si>
    <t>2151</t>
  </si>
  <si>
    <t>Забезпечення діяльності інших закладів у сфері охорони здоров`я</t>
  </si>
  <si>
    <t>0712070</t>
  </si>
  <si>
    <t>2070</t>
  </si>
  <si>
    <t>0724</t>
  </si>
  <si>
    <t>Екстрена та швидка медична допомога населенню</t>
  </si>
  <si>
    <t>2.7</t>
  </si>
  <si>
    <t>0813090</t>
  </si>
  <si>
    <t>3090</t>
  </si>
  <si>
    <t>Видатки на поховання учасників бойових дій та осіб з інвалідністю внаслідок війни</t>
  </si>
  <si>
    <t>0813121</t>
  </si>
  <si>
    <t>3121</t>
  </si>
  <si>
    <t>Здійснення соціальної роботи та надання соціальних послуг центрами соціальних служб та центрами надання соціальних послуг особам/сім`ям, які належать до вразливих груп населення та/або перебувають у складних життєвих обставинах</t>
  </si>
  <si>
    <t>0813105</t>
  </si>
  <si>
    <t>3105</t>
  </si>
  <si>
    <t>Надання реабілітаційних послуг особам з інвалідністю та дітям з інвалідністю</t>
  </si>
  <si>
    <t>Інші заходи у сфері соціального захисту і соціального забезпечення</t>
  </si>
  <si>
    <t>0816085</t>
  </si>
  <si>
    <t>6085</t>
  </si>
  <si>
    <t>0610</t>
  </si>
  <si>
    <t>Здешевлення вартості іпотечних кредитів для забезпечення доступним житлом громадян, які потребують поліпшення житлових умов</t>
  </si>
  <si>
    <t>3250</t>
  </si>
  <si>
    <t>Департамент охорони здоров'я Закарпатської обласної де.1ржавної адмiнiстрацiї</t>
  </si>
  <si>
    <t>3.3</t>
  </si>
  <si>
    <t>3.4</t>
  </si>
  <si>
    <t>3.5</t>
  </si>
  <si>
    <t>Програма компенсації частини процентної ставки за іпотечними кредитами, отриманими на умовах державної програми „єОселя”, у Закарпатській області на 2023-2027 роки</t>
  </si>
  <si>
    <t>Розпорядження ОДА- ОВА від 06.03.2023 №222 (зі змінами)</t>
  </si>
  <si>
    <t>1216013</t>
  </si>
  <si>
    <t>6013</t>
  </si>
  <si>
    <t>0620</t>
  </si>
  <si>
    <t>Забезпечення діяльності водопровідно-каналізаційного господарства</t>
  </si>
  <si>
    <t>Обласна соціальна програма „Питна вода Закарпаття” на 2023-2026 роки</t>
  </si>
  <si>
    <t>Розпорядження ОВА від 01.12.2022 №838 (зі змінами)</t>
  </si>
  <si>
    <t>1216014</t>
  </si>
  <si>
    <t>6014</t>
  </si>
  <si>
    <t>Забезпечення збору та вивезення сміття і відходів</t>
  </si>
  <si>
    <t>Програма поводження з твердими побутовими відходами у Закарпатській області на 2023-2026 роки</t>
  </si>
  <si>
    <t>Розпорядження ОВА від 16.11.2022 №765 (зі змінами)</t>
  </si>
  <si>
    <t>0830</t>
  </si>
  <si>
    <t>2417110</t>
  </si>
  <si>
    <t>7110</t>
  </si>
  <si>
    <t>0421</t>
  </si>
  <si>
    <t>Реалізація програм в галузі сільського господарства</t>
  </si>
  <si>
    <t>Програма розвитку вівчарства в області на 2025-2029 роки</t>
  </si>
  <si>
    <t>Розпорядження ОДА-ОВА від 09.06.2025 №385</t>
  </si>
  <si>
    <t>2617622</t>
  </si>
  <si>
    <t>7622</t>
  </si>
  <si>
    <t>Реалізація програм і заходів в галузі туризму та курортів</t>
  </si>
  <si>
    <t>Програма розвитку туризму і курортів у Закарпатській області на 2024-2026 роки</t>
  </si>
  <si>
    <t>Розпорядження ОДА-ОВА від 07.11.2023 №976</t>
  </si>
  <si>
    <t>8350</t>
  </si>
  <si>
    <t>І.IV. cубвенції з державного бюджету місцевим бюджетам на формування фондів житла для тимчасового проживання або підтриманого проживання евакуйованих та внутрішньо переміщених осіб і заходів щодо забезпечення їх житлом у сільській місцевості</t>
  </si>
  <si>
    <t>І.V дотації та субвенцій із інших місцевих бюджетів:</t>
  </si>
  <si>
    <t>ІІ. У межах загального обсягу видатків</t>
  </si>
  <si>
    <r>
      <t xml:space="preserve">Департамент економічного та регіонального розвитку Закарпатської  обласної державної адміністрації </t>
    </r>
    <r>
      <rPr>
        <sz val="12"/>
        <rFont val="Times New Roman"/>
        <family val="1"/>
        <charset val="204"/>
      </rPr>
      <t xml:space="preserve"> (головний розпорядник)</t>
    </r>
  </si>
  <si>
    <r>
      <t xml:space="preserve">Департамент економічного та регіонального розвитку Закарпатської обласної державної адмiнiстрацiї </t>
    </r>
    <r>
      <rPr>
        <sz val="12"/>
        <rFont val="Times New Roman"/>
        <family val="1"/>
        <charset val="204"/>
      </rPr>
      <t>(відповідальний виконавець)</t>
    </r>
  </si>
  <si>
    <t>УСЬОГО - витрат</t>
  </si>
  <si>
    <t>ІІІ. Кредитування місцевого бюджету у 2026 році</t>
  </si>
  <si>
    <t>2718831</t>
  </si>
  <si>
    <t>8831</t>
  </si>
  <si>
    <t>Надання довгострокових кредитів індивідуальним забудовникам житла на селі</t>
  </si>
  <si>
    <t>2718832</t>
  </si>
  <si>
    <t>8832</t>
  </si>
  <si>
    <t>Повернення довгострокових кредитів, наданих індивідуальним забудовникам житла на селі</t>
  </si>
  <si>
    <t>Програма покращення житлових умов мешканців Закарпатської області та військовослужбовців Збройних Сил України, членів їх сімей „Власний дім" на 2026-2030 роки</t>
  </si>
  <si>
    <t>Розпорядження ОВА-ОДА від03.12.2025 №828 (зі змінами)</t>
  </si>
  <si>
    <t>2318420</t>
  </si>
  <si>
    <t>8420</t>
  </si>
  <si>
    <t>Інші заходи у сфері медіа (засобів масової інформації)</t>
  </si>
  <si>
    <t>Регіональна програма підтримки національно-патріотичного руху і забезпечення участі громадськості у формуванні та реалізації  державної політики на 2025 – 2027 роки</t>
  </si>
  <si>
    <t>Розпорядження ОДА-ОВА від 13.09.2024 №873</t>
  </si>
  <si>
    <t xml:space="preserve">Розпорядження ОВА від18.06.2026 №451 </t>
  </si>
  <si>
    <t xml:space="preserve">  - 20 бригада оперативного призначення Національної гвардії України (військова частина 3009) (видатки споживання)</t>
  </si>
  <si>
    <t>Розпорядження ОВА від 07.03.2025 №150</t>
  </si>
  <si>
    <t>Програми підвищення ефективності діяльності Управління патрульної поліції в Закарпатській області Департаменту патрульної поліції на 2025-2027 роки (Департамент патрульної поліції Управління патрульної поліції в Закарпатській області) - видатки розвитку</t>
  </si>
  <si>
    <t>13030000</t>
  </si>
  <si>
    <t>Рентна плата за користування надрами загальнодержавного значення</t>
  </si>
  <si>
    <t>13030100</t>
  </si>
  <si>
    <t>Рентна плата за користування надрами для видобування інших корисних копалин загальнодержавного значення (крім видобування корисних копалин, визначених як Активи природних ресурсів)</t>
  </si>
  <si>
    <t>13000000</t>
  </si>
  <si>
    <t>Рентна плата та плата за використання інших природних ресурсів</t>
  </si>
  <si>
    <t>24062100</t>
  </si>
  <si>
    <t>Грошові стягнення за шкоду, заподіяну порушенням законодавства про охорону навколишнього природного середовища внаслідок господарської та іншої діяльності</t>
  </si>
  <si>
    <t>19000000</t>
  </si>
  <si>
    <t>Інші податки та збори</t>
  </si>
  <si>
    <t>19010000</t>
  </si>
  <si>
    <t>Екологічний податок</t>
  </si>
  <si>
    <t>19010300</t>
  </si>
  <si>
    <t>Надходження від розміщення відходів у спеціально відведених для цього місцях чи на об`єктах, крім розміщення окремих видів відходів як вторинної сировини</t>
  </si>
  <si>
    <t>Додаток 5</t>
  </si>
  <si>
    <t>2018230</t>
  </si>
  <si>
    <t>8230</t>
  </si>
  <si>
    <t>Інші заходи громадського порядку та безпеки</t>
  </si>
  <si>
    <t>Програма розбудови інформаційно-аналітичної системи „Ситуаційний центр „Безпекове Закарпаття” на 2022 – 2026 роки</t>
  </si>
  <si>
    <t>Розпорядження ОДА-ОВА від 16.06.2022 №265 (зі змінами)</t>
  </si>
  <si>
    <t xml:space="preserve">Програма підвищення ефективності виконання повноважень органами виконавчої влади щодо реалізації державної регіональної політики та впровадження реформ на 2023-2026 роки </t>
  </si>
  <si>
    <t>Регіональна програма „Молодь Закарпаття” на 2026-2030 роки</t>
  </si>
  <si>
    <t>0611141</t>
  </si>
  <si>
    <t>1141</t>
  </si>
  <si>
    <t>Забезпечення діяльності інших закладів у сфері освіти</t>
  </si>
  <si>
    <r>
      <t xml:space="preserve">Бюджет Ужгородської мiської територiальної громади </t>
    </r>
    <r>
      <rPr>
        <sz val="12"/>
        <rFont val="Times New Roman"/>
        <family val="1"/>
        <charset val="204"/>
      </rPr>
      <t>(Облаштування осередку з викладання навчального предмета „Захист України” в Ужгородському ліцеї „Лідер” Ужгородської міської ради Закарпатської
області )</t>
    </r>
  </si>
  <si>
    <r>
      <rPr>
        <b/>
        <sz val="12"/>
        <rFont val="Times New Roman"/>
        <family val="1"/>
        <charset val="204"/>
      </rPr>
      <t>Бюджет Вишкiвської селищної територiальної громади</t>
    </r>
    <r>
      <rPr>
        <sz val="12"/>
        <rFont val="Times New Roman"/>
        <family val="1"/>
        <charset val="204"/>
      </rPr>
      <t xml:space="preserve"> (Облаштування осередку з викладання навчального предмета „Захист України” у Вишківському ліцеї № 1 Вишківської селищної ради Хустського району Закарпатської області)</t>
    </r>
  </si>
  <si>
    <t xml:space="preserve">ЗМІНИ ДО РОЗПОДІЛУ
витрат обласного бюджету на 2026 рік у межах змін обсягу доходів та видатків </t>
  </si>
  <si>
    <t>Зміни до розподілу витрат обласного бюджету на 2026 рік за головними розпорядниками коштів, в розрізі джерел коштів:</t>
  </si>
  <si>
    <t>Додаток 6.1</t>
  </si>
  <si>
    <t>Додаток 7</t>
  </si>
  <si>
    <t>9535</t>
  </si>
  <si>
    <t xml:space="preserve">  - військова частина А1927 (видатки розвитку)</t>
  </si>
  <si>
    <t>3719150</t>
  </si>
  <si>
    <t>9150</t>
  </si>
  <si>
    <r>
      <t xml:space="preserve">Інші дотації з місцевого бюджету </t>
    </r>
    <r>
      <rPr>
        <b/>
        <sz val="12"/>
        <color indexed="63"/>
        <rFont val="Times New Roman"/>
        <family val="1"/>
        <charset val="204"/>
      </rPr>
      <t>(на оплату праці з нарахуваннями педагогічних і науково-педагогічних працівників, а також працівників надавачів соціальних і реабілітаційних послуг)</t>
    </r>
  </si>
  <si>
    <t xml:space="preserve">Обласний бюджет </t>
  </si>
  <si>
    <r>
      <rPr>
        <b/>
        <sz val="12"/>
        <rFont val="Times New Roman"/>
        <family val="1"/>
        <charset val="204"/>
      </rPr>
      <t xml:space="preserve">Бюджет Керецькiвської сiльської територiальної громади </t>
    </r>
    <r>
      <rPr>
        <sz val="12"/>
        <rFont val="Times New Roman"/>
        <family val="1"/>
        <charset val="204"/>
      </rPr>
      <t>(Проведення аварійно-відновлювальних робіт та відновлення покрівлі Кушницького ліцею Керецьківської сільської ради)</t>
    </r>
  </si>
  <si>
    <t>Розпорядження ОДА-ОВА від 03.12.2025 №817 (зі змінами)</t>
  </si>
  <si>
    <t>Програма підтримки Управління Держспецзв'яку в Закарпатській області на 2026-2027 роки (Управління Держспецзв'язку з Закарпатській області) - видатки розвитку</t>
  </si>
  <si>
    <t>Розпорядження ОВА від 14.12.2023 №1133 (зі змінами)</t>
  </si>
  <si>
    <t>Програма розвитку рибного господарства та аквакультури в Закарпатській області на 2024 – 2028 роки (Управління державного агенства з розвитку меліорації, рибного господарства та продовольчих програм у Закарпатській області) - видатки споживання 80,0 тис.грн, видатки розвитку 220,0 тис. грн</t>
  </si>
  <si>
    <t>Зміни до обсягу публічних інвестицій у розрізі публічних інвестиційних проєктів та програм публічних інвестицій у 2026 році”</t>
  </si>
  <si>
    <t>Капітальний ремонт даху навчального корпусу (літера Б) Комунального закладу „Мукачівський професійний політехнічний коледж” Закарпатської обласної ради за адресою: Закарпатська область, м. Мукачево, вул. Кооперативна, 2</t>
  </si>
  <si>
    <t>Програма підвищення ефективності діяльності Територіального управління БЕБ у Закарпатській області на 2023-2026 роки (Територіальне управління БЕБ у Закарпатській області) - видатки розвитку</t>
  </si>
  <si>
    <t>Капітальний ремонт (благоустрій) території Великоберезнянського ліцею з посиленою військово-фізичною підготовкою Закарпатської обласної ради та влаштування спортивних майданчиків (з виготовленням ПКД) за адресою: Ужгородський район, селище Великий Березний, вулиця Штефаника,126</t>
  </si>
  <si>
    <r>
      <rPr>
        <b/>
        <sz val="12"/>
        <rFont val="Times New Roman"/>
        <family val="1"/>
        <charset val="204"/>
      </rPr>
      <t>Бюджет Зарiчанської сiльської територiальної громади</t>
    </r>
    <r>
      <rPr>
        <sz val="12"/>
        <rFont val="Times New Roman"/>
        <family val="1"/>
        <charset val="204"/>
      </rPr>
      <t xml:space="preserve"> (Аварійно-відновлювальні роботи (капітальний ремонт) даху з утепленням перекриття Греблянської гімназії (навчальний корпус літ.Б) за адресою Закарпатська область, Хустський район , с.Гребля вул Центральна,130)</t>
    </r>
  </si>
  <si>
    <r>
      <rPr>
        <u/>
        <sz val="12"/>
        <rFont val="Times New Roman"/>
        <family val="1"/>
        <charset val="204"/>
      </rPr>
      <t>16.10.2026</t>
    </r>
    <r>
      <rPr>
        <sz val="12"/>
        <rFont val="Times New Roman"/>
        <family val="1"/>
        <charset val="204"/>
      </rPr>
      <t xml:space="preserve"> №</t>
    </r>
    <r>
      <rPr>
        <u/>
        <sz val="12"/>
        <rFont val="Times New Roman"/>
        <family val="1"/>
        <charset val="204"/>
      </rPr>
      <t>734</t>
    </r>
  </si>
  <si>
    <t xml:space="preserve"> -військова частина 3115 Національної  Гвардії України -  (видатки споживання)</t>
  </si>
  <si>
    <t xml:space="preserve">  - військова частина А5175 (видатки споживання - 
1 000,0 тис.грн та видатки розвитку - 3 000,0 тис.грн)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</si>
</sst>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69" formatCode="_-* #,##0_р_._-;\-* #,##0_р_._-;_-* &quot;-&quot;_р_._-;_-@_-"/>
    <numFmt numFmtId="172" formatCode="#,##0.0"/>
    <numFmt numFmtId="173" formatCode="_(&quot;$&quot;* #,##0_);_(&quot;$&quot;* \(#,##0\);_(&quot;$&quot;* &quot;-&quot;_);_(@_)"/>
    <numFmt numFmtId="174" formatCode="_(&quot;$&quot;* #,##0.00_);_(&quot;$&quot;* \(#,##0.00\);_(&quot;$&quot;* &quot;-&quot;??_);_(@_)"/>
    <numFmt numFmtId="175" formatCode="#,##0\ &quot;z?&quot;;[Red]\-#,##0\ &quot;z?&quot;"/>
    <numFmt numFmtId="176" formatCode="#,##0.00\ &quot;z?&quot;;[Red]\-#,##0.00\ &quot;z?&quot;"/>
    <numFmt numFmtId="177" formatCode="_-* #,##0\ _р_._-;\-* #,##0\ _р_._-;_-* &quot;-&quot;\ _р_._-;_-@_-"/>
    <numFmt numFmtId="178" formatCode="_-* #,##0.00\ _р_._-;\-* #,##0.00\ _р_._-;_-* &quot;-&quot;??\ _р_._-;_-@_-"/>
    <numFmt numFmtId="179" formatCode="_-* #,##0\ &quot;р.&quot;_-;\-* #,##0\ &quot;р.&quot;_-;_-* &quot;-&quot;\ &quot;р.&quot;_-;_-@_-"/>
    <numFmt numFmtId="180" formatCode="_-* #,##0.00\ &quot;р.&quot;_-;\-* #,##0.00\ &quot;р.&quot;_-;_-* &quot;-&quot;??\ &quot;р.&quot;_-;_-@_-"/>
    <numFmt numFmtId="181" formatCode="_-* #,##0\ _z_?_-;\-* #,##0\ _z_?_-;_-* &quot;-&quot;\ _z_?_-;_-@_-"/>
    <numFmt numFmtId="182" formatCode="_-* #,##0.00\ _z_?_-;\-* #,##0.00\ _z_?_-;_-* &quot;-&quot;??\ _z_?_-;_-@_-"/>
    <numFmt numFmtId="183" formatCode="#,##0.\-"/>
    <numFmt numFmtId="184" formatCode="_-* #,##0.00\ _г_р_н_._-;\-* #,##0.00\ _г_р_н_._-;_-* &quot;-&quot;??\ _г_р_н_._-;_-@_-"/>
    <numFmt numFmtId="185" formatCode="#,##0\ &quot;грн.&quot;;\-#,##0\ &quot;грн.&quot;"/>
  </numFmts>
  <fonts count="128">
    <font>
      <sz val="10"/>
      <name val="Times New Roman"/>
      <charset val="204"/>
    </font>
    <font>
      <sz val="11"/>
      <color indexed="8"/>
      <name val="Calibri"/>
      <family val="2"/>
      <charset val="204"/>
    </font>
    <font>
      <sz val="11"/>
      <color indexed="8"/>
      <name val="Calibri"/>
      <family val="2"/>
      <charset val="204"/>
    </font>
    <font>
      <sz val="11"/>
      <color indexed="9"/>
      <name val="Calibri"/>
      <family val="2"/>
      <charset val="204"/>
    </font>
    <font>
      <sz val="10"/>
      <name val="Arial Cyr"/>
      <charset val="204"/>
    </font>
    <font>
      <sz val="11"/>
      <color indexed="62"/>
      <name val="Calibri"/>
      <family val="2"/>
      <charset val="204"/>
    </font>
    <font>
      <b/>
      <sz val="11"/>
      <color indexed="63"/>
      <name val="Calibri"/>
      <family val="2"/>
      <charset val="204"/>
    </font>
    <font>
      <b/>
      <sz val="11"/>
      <color indexed="52"/>
      <name val="Calibri"/>
      <family val="2"/>
      <charset val="204"/>
    </font>
    <font>
      <sz val="11"/>
      <color indexed="17"/>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sz val="10"/>
      <name val="Courier New"/>
      <family val="3"/>
      <charset val="204"/>
    </font>
    <font>
      <sz val="11"/>
      <color indexed="10"/>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b/>
      <sz val="11"/>
      <color indexed="10"/>
      <name val="Calibri"/>
      <family val="2"/>
      <charset val="204"/>
    </font>
    <font>
      <sz val="11"/>
      <color indexed="20"/>
      <name val="Calibri"/>
      <family val="2"/>
      <charset val="204"/>
    </font>
    <font>
      <i/>
      <sz val="11"/>
      <color indexed="23"/>
      <name val="Calibri"/>
      <family val="2"/>
      <charset val="204"/>
    </font>
    <font>
      <sz val="10"/>
      <name val="Times New Roman"/>
      <family val="1"/>
      <charset val="204"/>
    </font>
    <font>
      <sz val="11"/>
      <color indexed="52"/>
      <name val="Calibri"/>
      <family val="2"/>
      <charset val="204"/>
    </font>
    <font>
      <sz val="11"/>
      <color indexed="19"/>
      <name val="Calibri"/>
      <family val="2"/>
      <charset val="204"/>
    </font>
    <font>
      <sz val="10"/>
      <name val="Helv"/>
      <charset val="204"/>
    </font>
    <font>
      <sz val="8"/>
      <name val="Times New Roman"/>
      <family val="1"/>
      <charset val="204"/>
    </font>
    <font>
      <sz val="10"/>
      <name val="Times New Roman"/>
      <family val="1"/>
      <charset val="204"/>
    </font>
    <font>
      <b/>
      <sz val="12"/>
      <name val="Times New Roman"/>
      <family val="1"/>
      <charset val="204"/>
    </font>
    <font>
      <b/>
      <sz val="14"/>
      <name val="Times New Roman"/>
      <family val="1"/>
      <charset val="204"/>
    </font>
    <font>
      <b/>
      <sz val="10"/>
      <name val="Times New Roman"/>
      <family val="1"/>
      <charset val="204"/>
    </font>
    <font>
      <sz val="12"/>
      <name val="Times New Roman"/>
      <family val="1"/>
      <charset val="204"/>
    </font>
    <font>
      <sz val="14"/>
      <name val="Times New Roman"/>
      <family val="1"/>
      <charset val="204"/>
    </font>
    <font>
      <sz val="1"/>
      <color indexed="8"/>
      <name val="Courier"/>
      <family val="1"/>
      <charset val="204"/>
    </font>
    <font>
      <b/>
      <sz val="1"/>
      <color indexed="8"/>
      <name val="Courier"/>
      <family val="1"/>
      <charset val="204"/>
    </font>
    <font>
      <sz val="10"/>
      <name val="Arial"/>
      <family val="2"/>
      <charset val="204"/>
    </font>
    <font>
      <b/>
      <sz val="8"/>
      <name val="Times New Roman"/>
      <family val="1"/>
      <charset val="204"/>
    </font>
    <font>
      <b/>
      <i/>
      <sz val="8"/>
      <name val="Times New Roman"/>
      <family val="1"/>
      <charset val="204"/>
    </font>
    <font>
      <sz val="14"/>
      <color indexed="8"/>
      <name val="Times New Roman"/>
      <family val="2"/>
      <charset val="204"/>
    </font>
    <font>
      <sz val="14"/>
      <color indexed="9"/>
      <name val="Times New Roman"/>
      <family val="2"/>
      <charset val="204"/>
    </font>
    <font>
      <sz val="10"/>
      <name val="Arial CE"/>
    </font>
    <font>
      <sz val="9"/>
      <name val="PL Arial"/>
    </font>
    <font>
      <sz val="10"/>
      <name val="PL Arial"/>
    </font>
    <font>
      <u/>
      <sz val="10"/>
      <color indexed="36"/>
      <name val="Arial Cyr"/>
      <family val="2"/>
      <charset val="204"/>
    </font>
    <font>
      <b/>
      <sz val="18"/>
      <name val="Times New Roman"/>
      <family val="1"/>
      <charset val="204"/>
    </font>
    <font>
      <u/>
      <sz val="10"/>
      <color indexed="12"/>
      <name val="Arial Cyr"/>
      <family val="2"/>
      <charset val="204"/>
    </font>
    <font>
      <sz val="10"/>
      <name val="Helv"/>
    </font>
    <font>
      <b/>
      <sz val="14"/>
      <name val="PL Arial"/>
    </font>
    <font>
      <sz val="14"/>
      <color indexed="62"/>
      <name val="Times New Roman"/>
      <family val="2"/>
      <charset val="204"/>
    </font>
    <font>
      <sz val="14"/>
      <color indexed="17"/>
      <name val="Times New Roman"/>
      <family val="2"/>
      <charset val="204"/>
    </font>
    <font>
      <b/>
      <sz val="15"/>
      <color indexed="56"/>
      <name val="Times New Roman"/>
      <family val="2"/>
      <charset val="204"/>
    </font>
    <font>
      <b/>
      <sz val="13"/>
      <color indexed="56"/>
      <name val="Times New Roman"/>
      <family val="2"/>
      <charset val="204"/>
    </font>
    <font>
      <b/>
      <sz val="11"/>
      <color indexed="56"/>
      <name val="Times New Roman"/>
      <family val="2"/>
      <charset val="204"/>
    </font>
    <font>
      <sz val="10"/>
      <color indexed="8"/>
      <name val="Arial"/>
      <family val="2"/>
      <charset val="204"/>
    </font>
    <font>
      <sz val="10"/>
      <color indexed="8"/>
      <name val="Arial Cyr"/>
      <family val="2"/>
      <charset val="204"/>
    </font>
    <font>
      <sz val="10"/>
      <name val="Arial Cyr"/>
      <family val="2"/>
      <charset val="204"/>
    </font>
    <font>
      <sz val="10"/>
      <name val="Times New Roman Cyr"/>
      <charset val="204"/>
    </font>
    <font>
      <sz val="14"/>
      <color indexed="52"/>
      <name val="Times New Roman"/>
      <family val="2"/>
      <charset val="204"/>
    </font>
    <font>
      <b/>
      <sz val="14"/>
      <color indexed="9"/>
      <name val="Times New Roman"/>
      <family val="2"/>
      <charset val="204"/>
    </font>
    <font>
      <b/>
      <sz val="14"/>
      <color indexed="52"/>
      <name val="Times New Roman"/>
      <family val="2"/>
      <charset val="204"/>
    </font>
    <font>
      <b/>
      <sz val="14"/>
      <color indexed="8"/>
      <name val="Times New Roman"/>
      <family val="2"/>
      <charset val="204"/>
    </font>
    <font>
      <sz val="14"/>
      <color indexed="20"/>
      <name val="Times New Roman"/>
      <family val="2"/>
      <charset val="204"/>
    </font>
    <font>
      <b/>
      <sz val="14"/>
      <color indexed="63"/>
      <name val="Times New Roman"/>
      <family val="2"/>
      <charset val="204"/>
    </font>
    <font>
      <sz val="14"/>
      <color indexed="60"/>
      <name val="Times New Roman"/>
      <family val="2"/>
      <charset val="204"/>
    </font>
    <font>
      <sz val="14"/>
      <color indexed="10"/>
      <name val="Times New Roman"/>
      <family val="2"/>
      <charset val="204"/>
    </font>
    <font>
      <i/>
      <sz val="14"/>
      <color indexed="23"/>
      <name val="Times New Roman"/>
      <family val="2"/>
      <charset val="204"/>
    </font>
    <font>
      <sz val="12"/>
      <name val="UkrainianPragmatica"/>
      <charset val="204"/>
    </font>
    <font>
      <sz val="8"/>
      <name val="Times New Roman"/>
      <family val="1"/>
      <charset val="204"/>
    </font>
    <font>
      <sz val="11"/>
      <name val="Times New Roman"/>
      <family val="1"/>
      <charset val="204"/>
    </font>
    <font>
      <b/>
      <u/>
      <sz val="11"/>
      <name val="Times New Roman"/>
      <family val="1"/>
      <charset val="204"/>
    </font>
    <font>
      <u/>
      <sz val="11"/>
      <name val="Times New Roman"/>
      <family val="1"/>
      <charset val="204"/>
    </font>
    <font>
      <b/>
      <sz val="18"/>
      <color indexed="62"/>
      <name val="Calibri"/>
      <family val="2"/>
      <charset val="204"/>
    </font>
    <font>
      <b/>
      <u/>
      <sz val="12"/>
      <name val="Times New Roman"/>
      <family val="1"/>
      <charset val="204"/>
    </font>
    <font>
      <sz val="10"/>
      <color indexed="8"/>
      <name val="Calibri"/>
      <family val="2"/>
      <charset val="204"/>
    </font>
    <font>
      <b/>
      <sz val="12"/>
      <name val="Times New Roman"/>
      <family val="1"/>
      <charset val="204"/>
    </font>
    <font>
      <sz val="10"/>
      <name val="Times New Roman"/>
      <family val="1"/>
      <charset val="204"/>
    </font>
    <font>
      <sz val="10"/>
      <name val="Times New Roman"/>
      <family val="1"/>
      <charset val="204"/>
    </font>
    <font>
      <sz val="11"/>
      <color indexed="8"/>
      <name val="Calibri"/>
      <family val="2"/>
    </font>
    <font>
      <b/>
      <sz val="15"/>
      <color indexed="56"/>
      <name val="Calibri"/>
      <family val="2"/>
      <charset val="204"/>
    </font>
    <font>
      <b/>
      <sz val="13"/>
      <color indexed="56"/>
      <name val="Calibri"/>
      <family val="2"/>
      <charset val="204"/>
    </font>
    <font>
      <b/>
      <sz val="11"/>
      <color indexed="56"/>
      <name val="Calibri"/>
      <family val="2"/>
      <charset val="204"/>
    </font>
    <font>
      <sz val="10"/>
      <name val="Times New Roman"/>
      <family val="1"/>
      <charset val="204"/>
    </font>
    <font>
      <sz val="11"/>
      <name val="Times New Roman CYR"/>
      <family val="2"/>
      <charset val="204"/>
    </font>
    <font>
      <b/>
      <u/>
      <sz val="11"/>
      <name val="Times New Roman Cyr"/>
      <family val="2"/>
      <charset val="204"/>
    </font>
    <font>
      <b/>
      <u/>
      <sz val="12"/>
      <name val="Times New Roman Cyr"/>
      <family val="2"/>
      <charset val="204"/>
    </font>
    <font>
      <sz val="8"/>
      <name val="Arial Cyr"/>
      <charset val="204"/>
    </font>
    <font>
      <sz val="9"/>
      <name val="Times New Roman"/>
      <family val="1"/>
      <charset val="204"/>
    </font>
    <font>
      <sz val="12"/>
      <color indexed="8"/>
      <name val="Times New Roman"/>
      <family val="1"/>
      <charset val="204"/>
    </font>
    <font>
      <b/>
      <sz val="18"/>
      <color indexed="62"/>
      <name val="Cambria"/>
      <family val="2"/>
      <charset val="204"/>
    </font>
    <font>
      <sz val="12"/>
      <name val="Arial Cyr"/>
      <charset val="204"/>
    </font>
    <font>
      <u/>
      <sz val="12"/>
      <name val="Times New Roman"/>
      <family val="1"/>
      <charset val="204"/>
    </font>
    <font>
      <b/>
      <sz val="12"/>
      <color indexed="8"/>
      <name val="Times New Roman"/>
      <family val="1"/>
      <charset val="204"/>
    </font>
    <font>
      <b/>
      <sz val="16"/>
      <name val="Times New Roman"/>
      <family val="1"/>
      <charset val="204"/>
    </font>
    <font>
      <b/>
      <sz val="14"/>
      <color indexed="8"/>
      <name val="Times New Roman"/>
      <family val="1"/>
      <charset val="204"/>
    </font>
    <font>
      <sz val="14"/>
      <color indexed="8"/>
      <name val="Times New Roman"/>
      <family val="1"/>
      <charset val="204"/>
    </font>
    <font>
      <sz val="12"/>
      <color indexed="63"/>
      <name val="Times New Roman"/>
      <family val="1"/>
      <charset val="204"/>
    </font>
    <font>
      <b/>
      <sz val="9"/>
      <name val="Times New Roman"/>
      <family val="1"/>
      <charset val="204"/>
    </font>
    <font>
      <i/>
      <sz val="12"/>
      <name val="Times New Roman"/>
      <family val="1"/>
      <charset val="204"/>
    </font>
    <font>
      <sz val="10"/>
      <color indexed="10"/>
      <name val="Times New Roman"/>
      <family val="1"/>
      <charset val="204"/>
    </font>
    <font>
      <sz val="8"/>
      <name val="Arial"/>
      <family val="2"/>
    </font>
    <font>
      <sz val="7"/>
      <name val="Arial"/>
      <family val="2"/>
    </font>
    <font>
      <sz val="7"/>
      <name val="Times New Roman"/>
      <family val="1"/>
      <charset val="204"/>
    </font>
    <font>
      <b/>
      <sz val="7"/>
      <name val="Times New Roman"/>
      <family val="1"/>
      <charset val="204"/>
    </font>
    <font>
      <sz val="9"/>
      <name val="Arial"/>
      <family val="2"/>
      <charset val="204"/>
    </font>
    <font>
      <sz val="9"/>
      <name val="Arial"/>
      <family val="2"/>
    </font>
    <font>
      <b/>
      <sz val="10"/>
      <name val="Arial"/>
      <family val="2"/>
      <charset val="204"/>
    </font>
    <font>
      <sz val="12"/>
      <name val="Arial"/>
      <family val="2"/>
      <charset val="204"/>
    </font>
    <font>
      <sz val="8"/>
      <name val="Times New Roman"/>
      <family val="1"/>
      <charset val="204"/>
    </font>
    <font>
      <b/>
      <sz val="10"/>
      <name val="Arial Cyr"/>
      <charset val="204"/>
    </font>
    <font>
      <b/>
      <sz val="12"/>
      <color indexed="63"/>
      <name val="Times New Roman"/>
      <family val="1"/>
      <charset val="204"/>
    </font>
    <font>
      <sz val="8"/>
      <color indexed="10"/>
      <name val="Arial"/>
      <family val="2"/>
    </font>
    <font>
      <sz val="10"/>
      <name val="Arial"/>
      <family val="2"/>
      <charset val="204"/>
    </font>
    <font>
      <sz val="12"/>
      <color indexed="8"/>
      <name val="Times New Roman"/>
      <family val="1"/>
      <charset val="204"/>
    </font>
    <font>
      <sz val="10"/>
      <color indexed="8"/>
      <name val="Times New Roman"/>
      <family val="1"/>
      <charset val="204"/>
    </font>
    <font>
      <b/>
      <sz val="12"/>
      <color indexed="8"/>
      <name val="Times New Roman"/>
      <family val="1"/>
      <charset val="204"/>
    </font>
    <font>
      <b/>
      <sz val="12"/>
      <color indexed="63"/>
      <name val="Times New Roman"/>
      <family val="1"/>
      <charset val="204"/>
    </font>
    <font>
      <sz val="12"/>
      <color indexed="63"/>
      <name val="Times New Roman"/>
      <family val="1"/>
      <charset val="204"/>
    </font>
    <font>
      <sz val="12"/>
      <color indexed="10"/>
      <name val="Times New Roman"/>
      <family val="1"/>
      <charset val="204"/>
    </font>
    <font>
      <sz val="14"/>
      <color indexed="10"/>
      <name val="Arial"/>
      <family val="2"/>
    </font>
    <font>
      <sz val="8"/>
      <color indexed="8"/>
      <name val="Times New Roman"/>
      <family val="1"/>
      <charset val="204"/>
    </font>
    <font>
      <u/>
      <sz val="10"/>
      <color theme="10"/>
      <name val="Times New Roman"/>
      <family val="1"/>
      <charset val="204"/>
    </font>
    <font>
      <sz val="10"/>
      <color theme="1"/>
      <name val="Calibri"/>
      <family val="2"/>
      <charset val="204"/>
      <scheme val="minor"/>
    </font>
    <font>
      <sz val="12"/>
      <color theme="1"/>
      <name val="Calibri"/>
      <family val="2"/>
      <charset val="204"/>
      <scheme val="minor"/>
    </font>
    <font>
      <sz val="11"/>
      <color theme="1"/>
      <name val="Calibri"/>
      <family val="2"/>
      <charset val="204"/>
      <scheme val="minor"/>
    </font>
    <font>
      <sz val="18"/>
      <color theme="3"/>
      <name val="Cambria"/>
      <family val="2"/>
      <charset val="204"/>
      <scheme val="major"/>
    </font>
    <font>
      <sz val="11"/>
      <color rgb="FF3F3F76"/>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s>
  <fills count="52">
    <fill>
      <patternFill patternType="none"/>
    </fill>
    <fill>
      <patternFill patternType="gray125"/>
    </fill>
    <fill>
      <patternFill patternType="solid">
        <fgColor indexed="9"/>
      </patternFill>
    </fill>
    <fill>
      <patternFill patternType="solid">
        <fgColor indexed="47"/>
      </patternFill>
    </fill>
    <fill>
      <patternFill patternType="solid">
        <fgColor indexed="26"/>
      </patternFill>
    </fill>
    <fill>
      <patternFill patternType="solid">
        <fgColor indexed="27"/>
      </patternFill>
    </fill>
    <fill>
      <patternFill patternType="solid">
        <fgColor indexed="31"/>
      </patternFill>
    </fill>
    <fill>
      <patternFill patternType="solid">
        <fgColor indexed="44"/>
      </patternFill>
    </fill>
    <fill>
      <patternFill patternType="solid">
        <fgColor indexed="31"/>
        <bgColor indexed="64"/>
      </patternFill>
    </fill>
    <fill>
      <patternFill patternType="solid">
        <fgColor indexed="45"/>
      </patternFill>
    </fill>
    <fill>
      <patternFill patternType="solid">
        <fgColor indexed="29"/>
      </patternFill>
    </fill>
    <fill>
      <patternFill patternType="solid">
        <fgColor indexed="45"/>
        <bgColor indexed="64"/>
      </patternFill>
    </fill>
    <fill>
      <patternFill patternType="solid">
        <fgColor indexed="42"/>
      </patternFill>
    </fill>
    <fill>
      <patternFill patternType="solid">
        <fgColor indexed="42"/>
        <bgColor indexed="64"/>
      </patternFill>
    </fill>
    <fill>
      <patternFill patternType="solid">
        <fgColor indexed="46"/>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22"/>
      </patternFill>
    </fill>
    <fill>
      <patternFill patternType="solid">
        <fgColor indexed="43"/>
      </patternFill>
    </fill>
    <fill>
      <patternFill patternType="solid">
        <fgColor indexed="44"/>
        <bgColor indexed="64"/>
      </patternFill>
    </fill>
    <fill>
      <patternFill patternType="solid">
        <fgColor indexed="29"/>
        <bgColor indexed="64"/>
      </patternFill>
    </fill>
    <fill>
      <patternFill patternType="solid">
        <fgColor indexed="11"/>
      </patternFill>
    </fill>
    <fill>
      <patternFill patternType="solid">
        <fgColor indexed="11"/>
        <bgColor indexed="64"/>
      </patternFill>
    </fill>
    <fill>
      <patternFill patternType="solid">
        <fgColor indexed="51"/>
      </patternFill>
    </fill>
    <fill>
      <patternFill patternType="solid">
        <fgColor indexed="51"/>
        <bgColor indexed="64"/>
      </patternFill>
    </fill>
    <fill>
      <patternFill patternType="solid">
        <fgColor indexed="22"/>
        <bgColor indexed="64"/>
      </patternFill>
    </fill>
    <fill>
      <patternFill patternType="solid">
        <fgColor indexed="26"/>
        <bgColor indexed="64"/>
      </patternFill>
    </fill>
    <fill>
      <patternFill patternType="solid">
        <fgColor indexed="49"/>
      </patternFill>
    </fill>
    <fill>
      <patternFill patternType="solid">
        <fgColor indexed="30"/>
      </patternFill>
    </fill>
    <fill>
      <patternFill patternType="solid">
        <fgColor indexed="30"/>
        <bgColor indexed="64"/>
      </patternFill>
    </fill>
    <fill>
      <patternFill patternType="solid">
        <fgColor indexed="53"/>
      </patternFill>
    </fill>
    <fill>
      <patternFill patternType="solid">
        <fgColor indexed="36"/>
      </patternFill>
    </fill>
    <fill>
      <patternFill patternType="solid">
        <fgColor indexed="36"/>
        <bgColor indexed="64"/>
      </patternFill>
    </fill>
    <fill>
      <patternFill patternType="solid">
        <fgColor indexed="49"/>
        <bgColor indexed="64"/>
      </patternFill>
    </fill>
    <fill>
      <patternFill patternType="solid">
        <fgColor indexed="52"/>
      </patternFill>
    </fill>
    <fill>
      <patternFill patternType="solid">
        <fgColor indexed="52"/>
        <bgColor indexed="64"/>
      </patternFill>
    </fill>
    <fill>
      <patternFill patternType="solid">
        <fgColor indexed="57"/>
      </patternFill>
    </fill>
    <fill>
      <patternFill patternType="solid">
        <fgColor indexed="10"/>
      </patternFill>
    </fill>
    <fill>
      <patternFill patternType="solid">
        <fgColor indexed="54"/>
      </patternFill>
    </fill>
    <fill>
      <patternFill patternType="solid">
        <fgColor indexed="55"/>
      </patternFill>
    </fill>
    <fill>
      <patternFill patternType="lightGray"/>
    </fill>
    <fill>
      <patternFill patternType="gray0625"/>
    </fill>
    <fill>
      <patternFill patternType="solid">
        <fgColor indexed="62"/>
      </patternFill>
    </fill>
    <fill>
      <patternFill patternType="solid">
        <fgColor indexed="56"/>
      </patternFill>
    </fill>
    <fill>
      <patternFill patternType="solid">
        <fgColor indexed="43"/>
        <bgColor indexed="64"/>
      </patternFill>
    </fill>
    <fill>
      <patternFill patternType="solid">
        <fgColor indexed="55"/>
        <bgColor indexed="64"/>
      </patternFill>
    </fill>
    <fill>
      <patternFill patternType="solid">
        <fgColor indexed="13"/>
        <bgColor indexed="64"/>
      </patternFill>
    </fill>
    <fill>
      <patternFill patternType="solid">
        <fgColor indexed="15"/>
        <bgColor indexed="64"/>
      </patternFill>
    </fill>
    <fill>
      <patternFill patternType="solid">
        <fgColor indexed="9"/>
        <bgColor indexed="64"/>
      </patternFill>
    </fill>
    <fill>
      <patternFill patternType="solid">
        <fgColor rgb="FFFFCC99"/>
      </patternFill>
    </fill>
    <fill>
      <patternFill patternType="solid">
        <fgColor rgb="FFA5A5A5"/>
      </patternFill>
    </fill>
  </fills>
  <borders count="28">
    <border>
      <left/>
      <right/>
      <top/>
      <bottom/>
      <diagonal/>
    </border>
    <border>
      <left/>
      <right/>
      <top style="thin">
        <color indexed="64"/>
      </top>
      <bottom style="double">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22"/>
      </bottom>
      <diagonal/>
    </border>
    <border>
      <left/>
      <right/>
      <top/>
      <bottom style="medium">
        <color indexed="49"/>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bottom style="thick">
        <color indexed="56"/>
      </bottom>
      <diagonal/>
    </border>
    <border>
      <left/>
      <right/>
      <top/>
      <bottom style="thick">
        <color indexed="62"/>
      </bottom>
      <diagonal/>
    </border>
    <border>
      <left/>
      <right/>
      <top/>
      <bottom style="thick">
        <color indexed="27"/>
      </bottom>
      <diagonal/>
    </border>
    <border>
      <left/>
      <right/>
      <top/>
      <bottom style="medium">
        <color indexed="27"/>
      </bottom>
      <diagonal/>
    </border>
    <border>
      <left/>
      <right/>
      <top/>
      <bottom style="medium">
        <color indexed="30"/>
      </bottom>
      <diagonal/>
    </border>
    <border>
      <left/>
      <right/>
      <top style="thin">
        <color indexed="56"/>
      </top>
      <bottom style="double">
        <color indexed="56"/>
      </bottom>
      <diagonal/>
    </border>
    <border>
      <left/>
      <right/>
      <top style="thin">
        <color indexed="62"/>
      </top>
      <bottom style="double">
        <color indexed="62"/>
      </bottom>
      <diagonal/>
    </border>
    <border>
      <left/>
      <right/>
      <top style="thin">
        <color indexed="54"/>
      </top>
      <bottom style="double">
        <color indexed="5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3084">
    <xf numFmtId="0" fontId="0" fillId="0" borderId="0"/>
    <xf numFmtId="0" fontId="24" fillId="0" borderId="0"/>
    <xf numFmtId="0" fontId="32" fillId="0" borderId="0">
      <protection locked="0"/>
    </xf>
    <xf numFmtId="0" fontId="32" fillId="0" borderId="0">
      <protection locked="0"/>
    </xf>
    <xf numFmtId="0" fontId="32" fillId="0" borderId="0">
      <protection locked="0"/>
    </xf>
    <xf numFmtId="0" fontId="33" fillId="0" borderId="0">
      <protection locked="0"/>
    </xf>
    <xf numFmtId="0" fontId="33" fillId="0" borderId="0">
      <protection locked="0"/>
    </xf>
    <xf numFmtId="0" fontId="32" fillId="0" borderId="1">
      <protection locked="0"/>
    </xf>
    <xf numFmtId="0" fontId="2"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2"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2"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2" fillId="8" borderId="0" applyNumberFormat="0" applyBorder="0" applyAlignment="0" applyProtection="0"/>
    <xf numFmtId="0" fontId="2" fillId="6" borderId="0" applyNumberFormat="0" applyBorder="0" applyAlignment="0" applyProtection="0"/>
    <xf numFmtId="0" fontId="2" fillId="8" borderId="0" applyNumberFormat="0" applyBorder="0" applyAlignment="0" applyProtection="0"/>
    <xf numFmtId="0" fontId="1" fillId="7"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2" fillId="11"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1" fillId="10" borderId="0" applyNumberFormat="0" applyBorder="0" applyAlignment="0" applyProtection="0"/>
    <xf numFmtId="0" fontId="2" fillId="12" borderId="0" applyNumberFormat="0" applyBorder="0" applyAlignment="0" applyProtection="0"/>
    <xf numFmtId="0" fontId="2" fillId="4" borderId="0" applyNumberFormat="0" applyBorder="0" applyAlignment="0" applyProtection="0"/>
    <xf numFmtId="0" fontId="1" fillId="12" borderId="0" applyNumberFormat="0" applyBorder="0" applyAlignment="0" applyProtection="0"/>
    <xf numFmtId="0" fontId="1" fillId="4" borderId="0" applyNumberFormat="0" applyBorder="0" applyAlignment="0" applyProtection="0"/>
    <xf numFmtId="0" fontId="1" fillId="12" borderId="0" applyNumberFormat="0" applyBorder="0" applyAlignment="0" applyProtection="0"/>
    <xf numFmtId="0" fontId="1" fillId="4" borderId="0" applyNumberFormat="0" applyBorder="0" applyAlignment="0" applyProtection="0"/>
    <xf numFmtId="0" fontId="1" fillId="12" borderId="0" applyNumberFormat="0" applyBorder="0" applyAlignment="0" applyProtection="0"/>
    <xf numFmtId="0" fontId="1" fillId="4" borderId="0" applyNumberFormat="0" applyBorder="0" applyAlignment="0" applyProtection="0"/>
    <xf numFmtId="0" fontId="1" fillId="12" borderId="0" applyNumberFormat="0" applyBorder="0" applyAlignment="0" applyProtection="0"/>
    <xf numFmtId="0" fontId="1" fillId="4" borderId="0" applyNumberFormat="0" applyBorder="0" applyAlignment="0" applyProtection="0"/>
    <xf numFmtId="0" fontId="1" fillId="12" borderId="0" applyNumberFormat="0" applyBorder="0" applyAlignment="0" applyProtection="0"/>
    <xf numFmtId="0" fontId="1" fillId="4" borderId="0" applyNumberFormat="0" applyBorder="0" applyAlignment="0" applyProtection="0"/>
    <xf numFmtId="0" fontId="1" fillId="12" borderId="0" applyNumberFormat="0" applyBorder="0" applyAlignment="0" applyProtection="0"/>
    <xf numFmtId="0" fontId="1" fillId="4" borderId="0" applyNumberFormat="0" applyBorder="0" applyAlignment="0" applyProtection="0"/>
    <xf numFmtId="0" fontId="1" fillId="12" borderId="0" applyNumberFormat="0" applyBorder="0" applyAlignment="0" applyProtection="0"/>
    <xf numFmtId="0" fontId="1" fillId="4" borderId="0" applyNumberFormat="0" applyBorder="0" applyAlignment="0" applyProtection="0"/>
    <xf numFmtId="0" fontId="1" fillId="12" borderId="0" applyNumberFormat="0" applyBorder="0" applyAlignment="0" applyProtection="0"/>
    <xf numFmtId="0" fontId="1" fillId="4" borderId="0" applyNumberFormat="0" applyBorder="0" applyAlignment="0" applyProtection="0"/>
    <xf numFmtId="0" fontId="1" fillId="12" borderId="0" applyNumberFormat="0" applyBorder="0" applyAlignment="0" applyProtection="0"/>
    <xf numFmtId="0" fontId="1" fillId="4" borderId="0" applyNumberFormat="0" applyBorder="0" applyAlignment="0" applyProtection="0"/>
    <xf numFmtId="0" fontId="1" fillId="12" borderId="0" applyNumberFormat="0" applyBorder="0" applyAlignment="0" applyProtection="0"/>
    <xf numFmtId="0" fontId="1" fillId="4" borderId="0" applyNumberFormat="0" applyBorder="0" applyAlignment="0" applyProtection="0"/>
    <xf numFmtId="0" fontId="2" fillId="13"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1" fillId="4" borderId="0" applyNumberFormat="0" applyBorder="0" applyAlignment="0" applyProtection="0"/>
    <xf numFmtId="0" fontId="2" fillId="14" borderId="0" applyNumberFormat="0" applyBorder="0" applyAlignment="0" applyProtection="0"/>
    <xf numFmtId="0" fontId="2" fillId="3" borderId="0" applyNumberFormat="0" applyBorder="0" applyAlignment="0" applyProtection="0"/>
    <xf numFmtId="0" fontId="1" fillId="14" borderId="0" applyNumberFormat="0" applyBorder="0" applyAlignment="0" applyProtection="0"/>
    <xf numFmtId="0" fontId="1" fillId="3" borderId="0" applyNumberFormat="0" applyBorder="0" applyAlignment="0" applyProtection="0"/>
    <xf numFmtId="0" fontId="1" fillId="14" borderId="0" applyNumberFormat="0" applyBorder="0" applyAlignment="0" applyProtection="0"/>
    <xf numFmtId="0" fontId="1" fillId="3" borderId="0" applyNumberFormat="0" applyBorder="0" applyAlignment="0" applyProtection="0"/>
    <xf numFmtId="0" fontId="1" fillId="14" borderId="0" applyNumberFormat="0" applyBorder="0" applyAlignment="0" applyProtection="0"/>
    <xf numFmtId="0" fontId="1" fillId="3" borderId="0" applyNumberFormat="0" applyBorder="0" applyAlignment="0" applyProtection="0"/>
    <xf numFmtId="0" fontId="1" fillId="14" borderId="0" applyNumberFormat="0" applyBorder="0" applyAlignment="0" applyProtection="0"/>
    <xf numFmtId="0" fontId="1" fillId="3" borderId="0" applyNumberFormat="0" applyBorder="0" applyAlignment="0" applyProtection="0"/>
    <xf numFmtId="0" fontId="1" fillId="14" borderId="0" applyNumberFormat="0" applyBorder="0" applyAlignment="0" applyProtection="0"/>
    <xf numFmtId="0" fontId="1" fillId="3" borderId="0" applyNumberFormat="0" applyBorder="0" applyAlignment="0" applyProtection="0"/>
    <xf numFmtId="0" fontId="1" fillId="14" borderId="0" applyNumberFormat="0" applyBorder="0" applyAlignment="0" applyProtection="0"/>
    <xf numFmtId="0" fontId="1" fillId="3" borderId="0" applyNumberFormat="0" applyBorder="0" applyAlignment="0" applyProtection="0"/>
    <xf numFmtId="0" fontId="1" fillId="14" borderId="0" applyNumberFormat="0" applyBorder="0" applyAlignment="0" applyProtection="0"/>
    <xf numFmtId="0" fontId="1" fillId="3" borderId="0" applyNumberFormat="0" applyBorder="0" applyAlignment="0" applyProtection="0"/>
    <xf numFmtId="0" fontId="1" fillId="14" borderId="0" applyNumberFormat="0" applyBorder="0" applyAlignment="0" applyProtection="0"/>
    <xf numFmtId="0" fontId="1" fillId="3" borderId="0" applyNumberFormat="0" applyBorder="0" applyAlignment="0" applyProtection="0"/>
    <xf numFmtId="0" fontId="1" fillId="14" borderId="0" applyNumberFormat="0" applyBorder="0" applyAlignment="0" applyProtection="0"/>
    <xf numFmtId="0" fontId="1" fillId="3" borderId="0" applyNumberFormat="0" applyBorder="0" applyAlignment="0" applyProtection="0"/>
    <xf numFmtId="0" fontId="1" fillId="14" borderId="0" applyNumberFormat="0" applyBorder="0" applyAlignment="0" applyProtection="0"/>
    <xf numFmtId="0" fontId="1" fillId="3" borderId="0" applyNumberFormat="0" applyBorder="0" applyAlignment="0" applyProtection="0"/>
    <xf numFmtId="0" fontId="2" fillId="15"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1" fillId="3"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 fillId="16" borderId="0" applyNumberFormat="0" applyBorder="0" applyAlignment="0" applyProtection="0"/>
    <xf numFmtId="0" fontId="1" fillId="5"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2" fillId="17" borderId="0" applyNumberFormat="0" applyBorder="0" applyAlignment="0" applyProtection="0"/>
    <xf numFmtId="0" fontId="2" fillId="3" borderId="0" applyNumberFormat="0" applyBorder="0" applyAlignment="0" applyProtection="0"/>
    <xf numFmtId="0" fontId="2" fillId="17" borderId="0" applyNumberFormat="0" applyBorder="0" applyAlignment="0" applyProtection="0"/>
    <xf numFmtId="0" fontId="1" fillId="4" borderId="0" applyNumberFormat="0" applyBorder="0" applyAlignment="0" applyProtection="0"/>
    <xf numFmtId="0" fontId="2" fillId="7"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1" fillId="7"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1" fillId="7" borderId="0" applyNumberFormat="0" applyBorder="0" applyAlignment="0" applyProtection="0"/>
    <xf numFmtId="0" fontId="2" fillId="10"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1" fillId="10"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1" fillId="10" borderId="0" applyNumberFormat="0" applyBorder="0" applyAlignment="0" applyProtection="0"/>
    <xf numFmtId="0" fontId="2" fillId="4"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1" fillId="4"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1" fillId="4" borderId="0" applyNumberFormat="0" applyBorder="0" applyAlignment="0" applyProtection="0"/>
    <xf numFmtId="0" fontId="2" fillId="3"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1" fillId="3"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1" fillId="3" borderId="0" applyNumberFormat="0" applyBorder="0" applyAlignment="0" applyProtection="0"/>
    <xf numFmtId="0" fontId="2"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1"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1" fillId="5" borderId="0" applyNumberFormat="0" applyBorder="0" applyAlignment="0" applyProtection="0"/>
    <xf numFmtId="0" fontId="2" fillId="4" borderId="0" applyNumberFormat="0" applyBorder="0" applyAlignment="0" applyProtection="0"/>
    <xf numFmtId="0" fontId="37" fillId="3" borderId="0" applyNumberFormat="0" applyBorder="0" applyAlignment="0" applyProtection="0"/>
    <xf numFmtId="0" fontId="37" fillId="3" borderId="0" applyNumberFormat="0" applyBorder="0" applyAlignment="0" applyProtection="0"/>
    <xf numFmtId="0" fontId="37" fillId="3" borderId="0" applyNumberFormat="0" applyBorder="0" applyAlignment="0" applyProtection="0"/>
    <xf numFmtId="0" fontId="37" fillId="3" borderId="0" applyNumberFormat="0" applyBorder="0" applyAlignment="0" applyProtection="0"/>
    <xf numFmtId="0" fontId="37" fillId="3" borderId="0" applyNumberFormat="0" applyBorder="0" applyAlignment="0" applyProtection="0"/>
    <xf numFmtId="0" fontId="37" fillId="3" borderId="0" applyNumberFormat="0" applyBorder="0" applyAlignment="0" applyProtection="0"/>
    <xf numFmtId="0" fontId="37" fillId="3" borderId="0" applyNumberFormat="0" applyBorder="0" applyAlignment="0" applyProtection="0"/>
    <xf numFmtId="0" fontId="37" fillId="3" borderId="0" applyNumberFormat="0" applyBorder="0" applyAlignment="0" applyProtection="0"/>
    <xf numFmtId="0" fontId="37" fillId="3" borderId="0" applyNumberFormat="0" applyBorder="0" applyAlignment="0" applyProtection="0"/>
    <xf numFmtId="0" fontId="37" fillId="3" borderId="0" applyNumberFormat="0" applyBorder="0" applyAlignment="0" applyProtection="0"/>
    <xf numFmtId="0" fontId="37" fillId="3" borderId="0" applyNumberFormat="0" applyBorder="0" applyAlignment="0" applyProtection="0"/>
    <xf numFmtId="0" fontId="37" fillId="3" borderId="0" applyNumberFormat="0" applyBorder="0" applyAlignment="0" applyProtection="0"/>
    <xf numFmtId="0" fontId="37" fillId="3" borderId="0" applyNumberFormat="0" applyBorder="0" applyAlignment="0" applyProtection="0"/>
    <xf numFmtId="0" fontId="37" fillId="3" borderId="0" applyNumberFormat="0" applyBorder="0" applyAlignment="0" applyProtection="0"/>
    <xf numFmtId="0" fontId="37" fillId="3" borderId="0" applyNumberFormat="0" applyBorder="0" applyAlignment="0" applyProtection="0"/>
    <xf numFmtId="0" fontId="37" fillId="3" borderId="0" applyNumberFormat="0" applyBorder="0" applyAlignment="0" applyProtection="0"/>
    <xf numFmtId="0" fontId="37" fillId="3" borderId="0" applyNumberFormat="0" applyBorder="0" applyAlignment="0" applyProtection="0"/>
    <xf numFmtId="0" fontId="37" fillId="3" borderId="0" applyNumberFormat="0" applyBorder="0" applyAlignment="0" applyProtection="0"/>
    <xf numFmtId="0" fontId="37" fillId="3" borderId="0" applyNumberFormat="0" applyBorder="0" applyAlignment="0" applyProtection="0"/>
    <xf numFmtId="0" fontId="37" fillId="3" borderId="0" applyNumberFormat="0" applyBorder="0" applyAlignment="0" applyProtection="0"/>
    <xf numFmtId="0" fontId="37" fillId="3" borderId="0" applyNumberFormat="0" applyBorder="0" applyAlignment="0" applyProtection="0"/>
    <xf numFmtId="0" fontId="37" fillId="3" borderId="0" applyNumberFormat="0" applyBorder="0" applyAlignment="0" applyProtection="0"/>
    <xf numFmtId="0" fontId="37" fillId="3" borderId="0" applyNumberFormat="0" applyBorder="0" applyAlignment="0" applyProtection="0"/>
    <xf numFmtId="0" fontId="37" fillId="3" borderId="0" applyNumberFormat="0" applyBorder="0" applyAlignment="0" applyProtection="0"/>
    <xf numFmtId="0" fontId="37" fillId="3" borderId="0" applyNumberFormat="0" applyBorder="0" applyAlignment="0" applyProtection="0"/>
    <xf numFmtId="0" fontId="37" fillId="3" borderId="0" applyNumberFormat="0" applyBorder="0" applyAlignment="0" applyProtection="0"/>
    <xf numFmtId="0" fontId="37" fillId="3" borderId="0" applyNumberFormat="0" applyBorder="0" applyAlignment="0" applyProtection="0"/>
    <xf numFmtId="0" fontId="37" fillId="3" borderId="0" applyNumberFormat="0" applyBorder="0" applyAlignment="0" applyProtection="0"/>
    <xf numFmtId="0" fontId="37" fillId="3" borderId="0" applyNumberFormat="0" applyBorder="0" applyAlignment="0" applyProtection="0"/>
    <xf numFmtId="0" fontId="37" fillId="3" borderId="0" applyNumberFormat="0" applyBorder="0" applyAlignment="0" applyProtection="0"/>
    <xf numFmtId="0" fontId="37" fillId="3" borderId="0" applyNumberFormat="0" applyBorder="0" applyAlignment="0" applyProtection="0"/>
    <xf numFmtId="0" fontId="1" fillId="4" borderId="0" applyNumberFormat="0" applyBorder="0" applyAlignment="0" applyProtection="0"/>
    <xf numFmtId="0" fontId="37" fillId="3" borderId="0" applyNumberFormat="0" applyBorder="0" applyAlignment="0" applyProtection="0"/>
    <xf numFmtId="0" fontId="37" fillId="3" borderId="0" applyNumberFormat="0" applyBorder="0" applyAlignment="0" applyProtection="0"/>
    <xf numFmtId="0" fontId="37" fillId="3" borderId="0" applyNumberFormat="0" applyBorder="0" applyAlignment="0" applyProtection="0"/>
    <xf numFmtId="0" fontId="37" fillId="3" borderId="0" applyNumberFormat="0" applyBorder="0" applyAlignment="0" applyProtection="0"/>
    <xf numFmtId="0" fontId="37" fillId="3" borderId="0" applyNumberFormat="0" applyBorder="0" applyAlignment="0" applyProtection="0"/>
    <xf numFmtId="0" fontId="37" fillId="3" borderId="0" applyNumberFormat="0" applyBorder="0" applyAlignment="0" applyProtection="0"/>
    <xf numFmtId="0" fontId="37" fillId="3" borderId="0" applyNumberFormat="0" applyBorder="0" applyAlignment="0" applyProtection="0"/>
    <xf numFmtId="0" fontId="37" fillId="3" borderId="0" applyNumberFormat="0" applyBorder="0" applyAlignment="0" applyProtection="0"/>
    <xf numFmtId="0" fontId="37" fillId="3" borderId="0" applyNumberFormat="0" applyBorder="0" applyAlignment="0" applyProtection="0"/>
    <xf numFmtId="0" fontId="37" fillId="3" borderId="0" applyNumberFormat="0" applyBorder="0" applyAlignment="0" applyProtection="0"/>
    <xf numFmtId="0" fontId="37" fillId="3" borderId="0" applyNumberFormat="0" applyBorder="0" applyAlignment="0" applyProtection="0"/>
    <xf numFmtId="0" fontId="37" fillId="3" borderId="0" applyNumberFormat="0" applyBorder="0" applyAlignment="0" applyProtection="0"/>
    <xf numFmtId="0" fontId="37" fillId="3" borderId="0" applyNumberFormat="0" applyBorder="0" applyAlignment="0" applyProtection="0"/>
    <xf numFmtId="0" fontId="1" fillId="4" borderId="0" applyNumberFormat="0" applyBorder="0" applyAlignment="0" applyProtection="0"/>
    <xf numFmtId="0" fontId="2"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2"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 fillId="17" borderId="0" applyNumberFormat="0" applyBorder="0" applyAlignment="0" applyProtection="0">
      <alignment vertical="center"/>
    </xf>
    <xf numFmtId="0" fontId="1" fillId="17" borderId="0" applyNumberFormat="0" applyBorder="0" applyAlignment="0" applyProtection="0">
      <alignment vertical="center"/>
    </xf>
    <xf numFmtId="0" fontId="1" fillId="17" borderId="0" applyNumberFormat="0" applyBorder="0" applyAlignment="0" applyProtection="0">
      <alignment vertical="center"/>
    </xf>
    <xf numFmtId="0" fontId="2" fillId="17" borderId="0" applyNumberFormat="0" applyBorder="0" applyAlignment="0" applyProtection="0">
      <alignment vertical="center"/>
    </xf>
    <xf numFmtId="0" fontId="1" fillId="17" borderId="0" applyNumberFormat="0" applyBorder="0" applyAlignment="0" applyProtection="0">
      <alignment vertical="center"/>
    </xf>
    <xf numFmtId="0" fontId="1" fillId="17" borderId="0" applyNumberFormat="0" applyBorder="0" applyAlignment="0" applyProtection="0">
      <alignment vertical="center"/>
    </xf>
    <xf numFmtId="0" fontId="2" fillId="17" borderId="0" applyNumberFormat="0" applyBorder="0" applyAlignment="0" applyProtection="0">
      <alignment vertical="center"/>
    </xf>
    <xf numFmtId="0" fontId="1" fillId="17" borderId="0" applyNumberFormat="0" applyBorder="0" applyAlignment="0" applyProtection="0">
      <alignment vertical="center"/>
    </xf>
    <xf numFmtId="0" fontId="1" fillId="17" borderId="0" applyNumberFormat="0" applyBorder="0" applyAlignment="0" applyProtection="0">
      <alignment vertical="center"/>
    </xf>
    <xf numFmtId="0" fontId="2" fillId="17" borderId="0" applyNumberFormat="0" applyBorder="0" applyAlignment="0" applyProtection="0">
      <alignment vertical="center"/>
    </xf>
    <xf numFmtId="0" fontId="1" fillId="17" borderId="0" applyNumberFormat="0" applyBorder="0" applyAlignment="0" applyProtection="0">
      <alignment vertical="center"/>
    </xf>
    <xf numFmtId="0" fontId="1" fillId="17" borderId="0" applyNumberFormat="0" applyBorder="0" applyAlignment="0" applyProtection="0">
      <alignment vertical="center"/>
    </xf>
    <xf numFmtId="0" fontId="2" fillId="17" borderId="0" applyNumberFormat="0" applyBorder="0" applyAlignment="0" applyProtection="0">
      <alignment vertical="center"/>
    </xf>
    <xf numFmtId="0" fontId="1" fillId="17" borderId="0" applyNumberFormat="0" applyBorder="0" applyAlignment="0" applyProtection="0">
      <alignment vertical="center"/>
    </xf>
    <xf numFmtId="0" fontId="1" fillId="17" borderId="0" applyNumberFormat="0" applyBorder="0" applyAlignment="0" applyProtection="0">
      <alignment vertical="center"/>
    </xf>
    <xf numFmtId="0" fontId="2" fillId="17" borderId="0" applyNumberFormat="0" applyBorder="0" applyAlignment="0" applyProtection="0">
      <alignment vertical="center"/>
    </xf>
    <xf numFmtId="0" fontId="1" fillId="17" borderId="0" applyNumberFormat="0" applyBorder="0" applyAlignment="0" applyProtection="0">
      <alignment vertical="center"/>
    </xf>
    <xf numFmtId="0" fontId="1" fillId="17" borderId="0" applyNumberFormat="0" applyBorder="0" applyAlignment="0" applyProtection="0">
      <alignment vertical="center"/>
    </xf>
    <xf numFmtId="0" fontId="2"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2"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2"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2"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 fillId="7" borderId="0" applyNumberFormat="0" applyBorder="0" applyAlignment="0" applyProtection="0"/>
    <xf numFmtId="0" fontId="2" fillId="5" borderId="0" applyNumberFormat="0" applyBorder="0" applyAlignment="0" applyProtection="0"/>
    <xf numFmtId="0" fontId="1" fillId="7" borderId="0" applyNumberFormat="0" applyBorder="0" applyAlignment="0" applyProtection="0"/>
    <xf numFmtId="0" fontId="1" fillId="5" borderId="0" applyNumberFormat="0" applyBorder="0" applyAlignment="0" applyProtection="0"/>
    <xf numFmtId="0" fontId="1" fillId="7" borderId="0" applyNumberFormat="0" applyBorder="0" applyAlignment="0" applyProtection="0"/>
    <xf numFmtId="0" fontId="1" fillId="5" borderId="0" applyNumberFormat="0" applyBorder="0" applyAlignment="0" applyProtection="0"/>
    <xf numFmtId="0" fontId="1" fillId="7" borderId="0" applyNumberFormat="0" applyBorder="0" applyAlignment="0" applyProtection="0"/>
    <xf numFmtId="0" fontId="1" fillId="5" borderId="0" applyNumberFormat="0" applyBorder="0" applyAlignment="0" applyProtection="0"/>
    <xf numFmtId="0" fontId="1" fillId="7" borderId="0" applyNumberFormat="0" applyBorder="0" applyAlignment="0" applyProtection="0"/>
    <xf numFmtId="0" fontId="1" fillId="5" borderId="0" applyNumberFormat="0" applyBorder="0" applyAlignment="0" applyProtection="0"/>
    <xf numFmtId="0" fontId="1" fillId="7" borderId="0" applyNumberFormat="0" applyBorder="0" applyAlignment="0" applyProtection="0"/>
    <xf numFmtId="0" fontId="1" fillId="5" borderId="0" applyNumberFormat="0" applyBorder="0" applyAlignment="0" applyProtection="0"/>
    <xf numFmtId="0" fontId="1" fillId="7" borderId="0" applyNumberFormat="0" applyBorder="0" applyAlignment="0" applyProtection="0"/>
    <xf numFmtId="0" fontId="1" fillId="5" borderId="0" applyNumberFormat="0" applyBorder="0" applyAlignment="0" applyProtection="0"/>
    <xf numFmtId="0" fontId="1" fillId="7" borderId="0" applyNumberFormat="0" applyBorder="0" applyAlignment="0" applyProtection="0"/>
    <xf numFmtId="0" fontId="1" fillId="5" borderId="0" applyNumberFormat="0" applyBorder="0" applyAlignment="0" applyProtection="0"/>
    <xf numFmtId="0" fontId="1" fillId="7" borderId="0" applyNumberFormat="0" applyBorder="0" applyAlignment="0" applyProtection="0"/>
    <xf numFmtId="0" fontId="1" fillId="5" borderId="0" applyNumberFormat="0" applyBorder="0" applyAlignment="0" applyProtection="0"/>
    <xf numFmtId="0" fontId="1" fillId="7" borderId="0" applyNumberFormat="0" applyBorder="0" applyAlignment="0" applyProtection="0"/>
    <xf numFmtId="0" fontId="1" fillId="5" borderId="0" applyNumberFormat="0" applyBorder="0" applyAlignment="0" applyProtection="0"/>
    <xf numFmtId="0" fontId="1" fillId="7" borderId="0" applyNumberFormat="0" applyBorder="0" applyAlignment="0" applyProtection="0"/>
    <xf numFmtId="0" fontId="1" fillId="5" borderId="0" applyNumberFormat="0" applyBorder="0" applyAlignment="0" applyProtection="0"/>
    <xf numFmtId="0" fontId="2" fillId="20" borderId="0" applyNumberFormat="0" applyBorder="0" applyAlignment="0" applyProtection="0"/>
    <xf numFmtId="0" fontId="2" fillId="7" borderId="0" applyNumberFormat="0" applyBorder="0" applyAlignment="0" applyProtection="0"/>
    <xf numFmtId="0" fontId="2" fillId="20" borderId="0" applyNumberFormat="0" applyBorder="0" applyAlignment="0" applyProtection="0"/>
    <xf numFmtId="0" fontId="1" fillId="5"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 fillId="21" borderId="0" applyNumberFormat="0" applyBorder="0" applyAlignment="0" applyProtection="0"/>
    <xf numFmtId="0" fontId="1" fillId="10" borderId="0" applyNumberFormat="0" applyBorder="0" applyAlignment="0" applyProtection="0"/>
    <xf numFmtId="0" fontId="2" fillId="22" borderId="0" applyNumberFormat="0" applyBorder="0" applyAlignment="0" applyProtection="0"/>
    <xf numFmtId="0" fontId="2"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2" fillId="23"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1" fillId="19" borderId="0" applyNumberFormat="0" applyBorder="0" applyAlignment="0" applyProtection="0"/>
    <xf numFmtId="0" fontId="2" fillId="14" borderId="0" applyNumberFormat="0" applyBorder="0" applyAlignment="0" applyProtection="0"/>
    <xf numFmtId="0" fontId="2" fillId="9" borderId="0" applyNumberFormat="0" applyBorder="0" applyAlignment="0" applyProtection="0"/>
    <xf numFmtId="0" fontId="1" fillId="14" borderId="0" applyNumberFormat="0" applyBorder="0" applyAlignment="0" applyProtection="0"/>
    <xf numFmtId="0" fontId="1" fillId="9" borderId="0" applyNumberFormat="0" applyBorder="0" applyAlignment="0" applyProtection="0"/>
    <xf numFmtId="0" fontId="1" fillId="14" borderId="0" applyNumberFormat="0" applyBorder="0" applyAlignment="0" applyProtection="0"/>
    <xf numFmtId="0" fontId="1" fillId="9" borderId="0" applyNumberFormat="0" applyBorder="0" applyAlignment="0" applyProtection="0"/>
    <xf numFmtId="0" fontId="1" fillId="14" borderId="0" applyNumberFormat="0" applyBorder="0" applyAlignment="0" applyProtection="0"/>
    <xf numFmtId="0" fontId="1" fillId="9" borderId="0" applyNumberFormat="0" applyBorder="0" applyAlignment="0" applyProtection="0"/>
    <xf numFmtId="0" fontId="1" fillId="14" borderId="0" applyNumberFormat="0" applyBorder="0" applyAlignment="0" applyProtection="0"/>
    <xf numFmtId="0" fontId="1" fillId="9" borderId="0" applyNumberFormat="0" applyBorder="0" applyAlignment="0" applyProtection="0"/>
    <xf numFmtId="0" fontId="1" fillId="14" borderId="0" applyNumberFormat="0" applyBorder="0" applyAlignment="0" applyProtection="0"/>
    <xf numFmtId="0" fontId="1" fillId="9" borderId="0" applyNumberFormat="0" applyBorder="0" applyAlignment="0" applyProtection="0"/>
    <xf numFmtId="0" fontId="1" fillId="14" borderId="0" applyNumberFormat="0" applyBorder="0" applyAlignment="0" applyProtection="0"/>
    <xf numFmtId="0" fontId="1" fillId="9" borderId="0" applyNumberFormat="0" applyBorder="0" applyAlignment="0" applyProtection="0"/>
    <xf numFmtId="0" fontId="1" fillId="14" borderId="0" applyNumberFormat="0" applyBorder="0" applyAlignment="0" applyProtection="0"/>
    <xf numFmtId="0" fontId="1" fillId="9" borderId="0" applyNumberFormat="0" applyBorder="0" applyAlignment="0" applyProtection="0"/>
    <xf numFmtId="0" fontId="1" fillId="14" borderId="0" applyNumberFormat="0" applyBorder="0" applyAlignment="0" applyProtection="0"/>
    <xf numFmtId="0" fontId="1" fillId="9" borderId="0" applyNumberFormat="0" applyBorder="0" applyAlignment="0" applyProtection="0"/>
    <xf numFmtId="0" fontId="1" fillId="14" borderId="0" applyNumberFormat="0" applyBorder="0" applyAlignment="0" applyProtection="0"/>
    <xf numFmtId="0" fontId="1" fillId="9" borderId="0" applyNumberFormat="0" applyBorder="0" applyAlignment="0" applyProtection="0"/>
    <xf numFmtId="0" fontId="1" fillId="14" borderId="0" applyNumberFormat="0" applyBorder="0" applyAlignment="0" applyProtection="0"/>
    <xf numFmtId="0" fontId="1" fillId="9" borderId="0" applyNumberFormat="0" applyBorder="0" applyAlignment="0" applyProtection="0"/>
    <xf numFmtId="0" fontId="2" fillId="15"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1" fillId="9" borderId="0" applyNumberFormat="0" applyBorder="0" applyAlignment="0" applyProtection="0"/>
    <xf numFmtId="0" fontId="2" fillId="7" borderId="0" applyNumberFormat="0" applyBorder="0" applyAlignment="0" applyProtection="0"/>
    <xf numFmtId="0" fontId="2" fillId="5" borderId="0" applyNumberFormat="0" applyBorder="0" applyAlignment="0" applyProtection="0"/>
    <xf numFmtId="0" fontId="1" fillId="7" borderId="0" applyNumberFormat="0" applyBorder="0" applyAlignment="0" applyProtection="0"/>
    <xf numFmtId="0" fontId="1" fillId="5" borderId="0" applyNumberFormat="0" applyBorder="0" applyAlignment="0" applyProtection="0"/>
    <xf numFmtId="0" fontId="1" fillId="7" borderId="0" applyNumberFormat="0" applyBorder="0" applyAlignment="0" applyProtection="0"/>
    <xf numFmtId="0" fontId="1" fillId="5" borderId="0" applyNumberFormat="0" applyBorder="0" applyAlignment="0" applyProtection="0"/>
    <xf numFmtId="0" fontId="1" fillId="7" borderId="0" applyNumberFormat="0" applyBorder="0" applyAlignment="0" applyProtection="0"/>
    <xf numFmtId="0" fontId="1" fillId="5" borderId="0" applyNumberFormat="0" applyBorder="0" applyAlignment="0" applyProtection="0"/>
    <xf numFmtId="0" fontId="1" fillId="7" borderId="0" applyNumberFormat="0" applyBorder="0" applyAlignment="0" applyProtection="0"/>
    <xf numFmtId="0" fontId="1" fillId="5" borderId="0" applyNumberFormat="0" applyBorder="0" applyAlignment="0" applyProtection="0"/>
    <xf numFmtId="0" fontId="1" fillId="7" borderId="0" applyNumberFormat="0" applyBorder="0" applyAlignment="0" applyProtection="0"/>
    <xf numFmtId="0" fontId="1" fillId="5" borderId="0" applyNumberFormat="0" applyBorder="0" applyAlignment="0" applyProtection="0"/>
    <xf numFmtId="0" fontId="1" fillId="7" borderId="0" applyNumberFormat="0" applyBorder="0" applyAlignment="0" applyProtection="0"/>
    <xf numFmtId="0" fontId="1" fillId="5" borderId="0" applyNumberFormat="0" applyBorder="0" applyAlignment="0" applyProtection="0"/>
    <xf numFmtId="0" fontId="1" fillId="7" borderId="0" applyNumberFormat="0" applyBorder="0" applyAlignment="0" applyProtection="0"/>
    <xf numFmtId="0" fontId="1" fillId="5" borderId="0" applyNumberFormat="0" applyBorder="0" applyAlignment="0" applyProtection="0"/>
    <xf numFmtId="0" fontId="1" fillId="7" borderId="0" applyNumberFormat="0" applyBorder="0" applyAlignment="0" applyProtection="0"/>
    <xf numFmtId="0" fontId="1" fillId="5" borderId="0" applyNumberFormat="0" applyBorder="0" applyAlignment="0" applyProtection="0"/>
    <xf numFmtId="0" fontId="1" fillId="7" borderId="0" applyNumberFormat="0" applyBorder="0" applyAlignment="0" applyProtection="0"/>
    <xf numFmtId="0" fontId="1" fillId="5" borderId="0" applyNumberFormat="0" applyBorder="0" applyAlignment="0" applyProtection="0"/>
    <xf numFmtId="0" fontId="1" fillId="7" borderId="0" applyNumberFormat="0" applyBorder="0" applyAlignment="0" applyProtection="0"/>
    <xf numFmtId="0" fontId="1" fillId="5" borderId="0" applyNumberFormat="0" applyBorder="0" applyAlignment="0" applyProtection="0"/>
    <xf numFmtId="0" fontId="2" fillId="20" borderId="0" applyNumberFormat="0" applyBorder="0" applyAlignment="0" applyProtection="0"/>
    <xf numFmtId="0" fontId="2" fillId="7" borderId="0" applyNumberFormat="0" applyBorder="0" applyAlignment="0" applyProtection="0"/>
    <xf numFmtId="0" fontId="2" fillId="20" borderId="0" applyNumberFormat="0" applyBorder="0" applyAlignment="0" applyProtection="0"/>
    <xf numFmtId="0" fontId="1" fillId="5" borderId="0" applyNumberFormat="0" applyBorder="0" applyAlignment="0" applyProtection="0"/>
    <xf numFmtId="0" fontId="2" fillId="24" borderId="0" applyNumberFormat="0" applyBorder="0" applyAlignment="0" applyProtection="0"/>
    <xf numFmtId="0" fontId="2" fillId="4" borderId="0" applyNumberFormat="0" applyBorder="0" applyAlignment="0" applyProtection="0"/>
    <xf numFmtId="0" fontId="1" fillId="24" borderId="0" applyNumberFormat="0" applyBorder="0" applyAlignment="0" applyProtection="0"/>
    <xf numFmtId="0" fontId="1" fillId="4" borderId="0" applyNumberFormat="0" applyBorder="0" applyAlignment="0" applyProtection="0"/>
    <xf numFmtId="0" fontId="1" fillId="24" borderId="0" applyNumberFormat="0" applyBorder="0" applyAlignment="0" applyProtection="0"/>
    <xf numFmtId="0" fontId="1" fillId="4" borderId="0" applyNumberFormat="0" applyBorder="0" applyAlignment="0" applyProtection="0"/>
    <xf numFmtId="0" fontId="1" fillId="24" borderId="0" applyNumberFormat="0" applyBorder="0" applyAlignment="0" applyProtection="0"/>
    <xf numFmtId="0" fontId="1" fillId="4" borderId="0" applyNumberFormat="0" applyBorder="0" applyAlignment="0" applyProtection="0"/>
    <xf numFmtId="0" fontId="1" fillId="24" borderId="0" applyNumberFormat="0" applyBorder="0" applyAlignment="0" applyProtection="0"/>
    <xf numFmtId="0" fontId="1" fillId="4" borderId="0" applyNumberFormat="0" applyBorder="0" applyAlignment="0" applyProtection="0"/>
    <xf numFmtId="0" fontId="1" fillId="24" borderId="0" applyNumberFormat="0" applyBorder="0" applyAlignment="0" applyProtection="0"/>
    <xf numFmtId="0" fontId="1" fillId="4" borderId="0" applyNumberFormat="0" applyBorder="0" applyAlignment="0" applyProtection="0"/>
    <xf numFmtId="0" fontId="1" fillId="24" borderId="0" applyNumberFormat="0" applyBorder="0" applyAlignment="0" applyProtection="0"/>
    <xf numFmtId="0" fontId="1" fillId="4" borderId="0" applyNumberFormat="0" applyBorder="0" applyAlignment="0" applyProtection="0"/>
    <xf numFmtId="0" fontId="1" fillId="24" borderId="0" applyNumberFormat="0" applyBorder="0" applyAlignment="0" applyProtection="0"/>
    <xf numFmtId="0" fontId="1" fillId="4" borderId="0" applyNumberFormat="0" applyBorder="0" applyAlignment="0" applyProtection="0"/>
    <xf numFmtId="0" fontId="1" fillId="24" borderId="0" applyNumberFormat="0" applyBorder="0" applyAlignment="0" applyProtection="0"/>
    <xf numFmtId="0" fontId="1" fillId="4" borderId="0" applyNumberFormat="0" applyBorder="0" applyAlignment="0" applyProtection="0"/>
    <xf numFmtId="0" fontId="1" fillId="24" borderId="0" applyNumberFormat="0" applyBorder="0" applyAlignment="0" applyProtection="0"/>
    <xf numFmtId="0" fontId="1" fillId="4" borderId="0" applyNumberFormat="0" applyBorder="0" applyAlignment="0" applyProtection="0"/>
    <xf numFmtId="0" fontId="1" fillId="24" borderId="0" applyNumberFormat="0" applyBorder="0" applyAlignment="0" applyProtection="0"/>
    <xf numFmtId="0" fontId="1" fillId="4"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1" fillId="4" borderId="0" applyNumberFormat="0" applyBorder="0" applyAlignment="0" applyProtection="0"/>
    <xf numFmtId="0" fontId="2" fillId="5"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1" fillId="5"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1" fillId="5" borderId="0" applyNumberFormat="0" applyBorder="0" applyAlignment="0" applyProtection="0"/>
    <xf numFmtId="0" fontId="2"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1"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1" fillId="10" borderId="0" applyNumberFormat="0" applyBorder="0" applyAlignment="0" applyProtection="0"/>
    <xf numFmtId="0" fontId="2" fillId="19"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1" fillId="19"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1" fillId="19" borderId="0" applyNumberFormat="0" applyBorder="0" applyAlignment="0" applyProtection="0"/>
    <xf numFmtId="0" fontId="2" fillId="9"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1" fillId="9"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1" fillId="9" borderId="0" applyNumberFormat="0" applyBorder="0" applyAlignment="0" applyProtection="0"/>
    <xf numFmtId="0" fontId="2" fillId="5"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1" fillId="5"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1" fillId="5" borderId="0" applyNumberFormat="0" applyBorder="0" applyAlignment="0" applyProtection="0"/>
    <xf numFmtId="0" fontId="2" fillId="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1" fillId="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1" fillId="4" borderId="0" applyNumberFormat="0" applyBorder="0" applyAlignment="0" applyProtection="0"/>
    <xf numFmtId="0" fontId="2"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2"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2"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2" fillId="20" borderId="0" applyNumberFormat="0" applyBorder="0" applyAlignment="0" applyProtection="0">
      <alignment vertical="center"/>
    </xf>
    <xf numFmtId="0" fontId="1" fillId="20" borderId="0" applyNumberFormat="0" applyBorder="0" applyAlignment="0" applyProtection="0">
      <alignment vertical="center"/>
    </xf>
    <xf numFmtId="0" fontId="1" fillId="20" borderId="0" applyNumberFormat="0" applyBorder="0" applyAlignment="0" applyProtection="0">
      <alignment vertical="center"/>
    </xf>
    <xf numFmtId="0" fontId="2" fillId="11"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2" fillId="13" borderId="0" applyNumberFormat="0" applyBorder="0" applyAlignment="0" applyProtection="0">
      <alignment vertical="center"/>
    </xf>
    <xf numFmtId="0" fontId="1" fillId="13" borderId="0" applyNumberFormat="0" applyBorder="0" applyAlignment="0" applyProtection="0">
      <alignment vertical="center"/>
    </xf>
    <xf numFmtId="0" fontId="1" fillId="13" borderId="0" applyNumberFormat="0" applyBorder="0" applyAlignment="0" applyProtection="0">
      <alignment vertical="center"/>
    </xf>
    <xf numFmtId="0" fontId="2" fillId="26" borderId="0" applyNumberFormat="0" applyBorder="0" applyAlignment="0" applyProtection="0">
      <alignment vertical="center"/>
    </xf>
    <xf numFmtId="0" fontId="1" fillId="26" borderId="0" applyNumberFormat="0" applyBorder="0" applyAlignment="0" applyProtection="0">
      <alignment vertical="center"/>
    </xf>
    <xf numFmtId="0" fontId="1" fillId="26" borderId="0" applyNumberFormat="0" applyBorder="0" applyAlignment="0" applyProtection="0">
      <alignment vertical="center"/>
    </xf>
    <xf numFmtId="0" fontId="2" fillId="20" borderId="0" applyNumberFormat="0" applyBorder="0" applyAlignment="0" applyProtection="0">
      <alignment vertical="center"/>
    </xf>
    <xf numFmtId="0" fontId="1" fillId="20" borderId="0" applyNumberFormat="0" applyBorder="0" applyAlignment="0" applyProtection="0">
      <alignment vertical="center"/>
    </xf>
    <xf numFmtId="0" fontId="1" fillId="20" borderId="0" applyNumberFormat="0" applyBorder="0" applyAlignment="0" applyProtection="0">
      <alignment vertical="center"/>
    </xf>
    <xf numFmtId="0" fontId="2" fillId="27" borderId="0" applyNumberFormat="0" applyBorder="0" applyAlignment="0" applyProtection="0">
      <alignment vertical="center"/>
    </xf>
    <xf numFmtId="0" fontId="1" fillId="27" borderId="0" applyNumberFormat="0" applyBorder="0" applyAlignment="0" applyProtection="0">
      <alignment vertical="center"/>
    </xf>
    <xf numFmtId="0" fontId="1" fillId="27" borderId="0" applyNumberFormat="0" applyBorder="0" applyAlignment="0" applyProtection="0">
      <alignment vertical="center"/>
    </xf>
    <xf numFmtId="0" fontId="3" fillId="28" borderId="0" applyNumberFormat="0" applyBorder="0" applyAlignment="0" applyProtection="0"/>
    <xf numFmtId="0" fontId="3" fillId="10" borderId="0" applyNumberFormat="0" applyBorder="0" applyAlignment="0" applyProtection="0"/>
    <xf numFmtId="0" fontId="3" fillId="19" borderId="0" applyNumberFormat="0" applyBorder="0" applyAlignment="0" applyProtection="0"/>
    <xf numFmtId="0" fontId="3" fillId="18" borderId="0" applyNumberFormat="0" applyBorder="0" applyAlignment="0" applyProtection="0"/>
    <xf numFmtId="0" fontId="3" fillId="28" borderId="0" applyNumberFormat="0" applyBorder="0" applyAlignment="0" applyProtection="0"/>
    <xf numFmtId="0" fontId="3" fillId="3" borderId="0" applyNumberFormat="0" applyBorder="0" applyAlignment="0" applyProtection="0"/>
    <xf numFmtId="0" fontId="3" fillId="29" borderId="0" applyNumberFormat="0" applyBorder="0" applyAlignment="0" applyProtection="0"/>
    <xf numFmtId="0" fontId="3" fillId="5"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10" borderId="0" applyNumberFormat="0" applyBorder="0" applyAlignment="0" applyProtection="0"/>
    <xf numFmtId="0" fontId="3" fillId="31" borderId="0" applyNumberFormat="0" applyBorder="0" applyAlignment="0" applyProtection="0"/>
    <xf numFmtId="0" fontId="3" fillId="21" borderId="0" applyNumberFormat="0" applyBorder="0" applyAlignment="0" applyProtection="0"/>
    <xf numFmtId="0" fontId="3" fillId="10" borderId="0" applyNumberFormat="0" applyBorder="0" applyAlignment="0" applyProtection="0"/>
    <xf numFmtId="0" fontId="3" fillId="21" borderId="0" applyNumberFormat="0" applyBorder="0" applyAlignment="0" applyProtection="0"/>
    <xf numFmtId="0" fontId="3" fillId="10" borderId="0" applyNumberFormat="0" applyBorder="0" applyAlignment="0" applyProtection="0"/>
    <xf numFmtId="0" fontId="3" fillId="22" borderId="0" applyNumberFormat="0" applyBorder="0" applyAlignment="0" applyProtection="0"/>
    <xf numFmtId="0" fontId="3" fillId="24" borderId="0" applyNumberFormat="0" applyBorder="0" applyAlignment="0" applyProtection="0"/>
    <xf numFmtId="0" fontId="3" fillId="23"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2" borderId="0" applyNumberFormat="0" applyBorder="0" applyAlignment="0" applyProtection="0"/>
    <xf numFmtId="0" fontId="3" fillId="32" borderId="0" applyNumberFormat="0" applyBorder="0" applyAlignment="0" applyProtection="0"/>
    <xf numFmtId="0" fontId="3" fillId="9"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28" borderId="0" applyNumberFormat="0" applyBorder="0" applyAlignment="0" applyProtection="0"/>
    <xf numFmtId="0" fontId="3" fillId="5" borderId="0" applyNumberFormat="0" applyBorder="0" applyAlignment="0" applyProtection="0"/>
    <xf numFmtId="0" fontId="3" fillId="34" borderId="0" applyNumberFormat="0" applyBorder="0" applyAlignment="0" applyProtection="0"/>
    <xf numFmtId="0" fontId="3" fillId="28" borderId="0" applyNumberFormat="0" applyBorder="0" applyAlignment="0" applyProtection="0"/>
    <xf numFmtId="0" fontId="3" fillId="34" borderId="0" applyNumberFormat="0" applyBorder="0" applyAlignment="0" applyProtection="0"/>
    <xf numFmtId="0" fontId="3" fillId="28" borderId="0" applyNumberFormat="0" applyBorder="0" applyAlignment="0" applyProtection="0"/>
    <xf numFmtId="0" fontId="3" fillId="35" borderId="0" applyNumberFormat="0" applyBorder="0" applyAlignment="0" applyProtection="0"/>
    <xf numFmtId="0" fontId="3" fillId="10" borderId="0" applyNumberFormat="0" applyBorder="0" applyAlignment="0" applyProtection="0"/>
    <xf numFmtId="0" fontId="3" fillId="36"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5" borderId="0" applyNumberFormat="0" applyBorder="0" applyAlignment="0" applyProtection="0"/>
    <xf numFmtId="0" fontId="3" fillId="5"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 fillId="31"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 fillId="24" borderId="0" applyNumberFormat="0" applyBorder="0" applyAlignment="0" applyProtection="0"/>
    <xf numFmtId="0" fontId="38" fillId="22" borderId="0" applyNumberFormat="0" applyBorder="0" applyAlignment="0" applyProtection="0"/>
    <xf numFmtId="0" fontId="38" fillId="22" borderId="0" applyNumberFormat="0" applyBorder="0" applyAlignment="0" applyProtection="0"/>
    <xf numFmtId="0" fontId="38" fillId="22" borderId="0" applyNumberFormat="0" applyBorder="0" applyAlignment="0" applyProtection="0"/>
    <xf numFmtId="0" fontId="38" fillId="22" borderId="0" applyNumberFormat="0" applyBorder="0" applyAlignment="0" applyProtection="0"/>
    <xf numFmtId="0" fontId="38" fillId="22" borderId="0" applyNumberFormat="0" applyBorder="0" applyAlignment="0" applyProtection="0"/>
    <xf numFmtId="0" fontId="38" fillId="22" borderId="0" applyNumberFormat="0" applyBorder="0" applyAlignment="0" applyProtection="0"/>
    <xf numFmtId="0" fontId="38" fillId="22" borderId="0" applyNumberFormat="0" applyBorder="0" applyAlignment="0" applyProtection="0"/>
    <xf numFmtId="0" fontId="38" fillId="22" borderId="0" applyNumberFormat="0" applyBorder="0" applyAlignment="0" applyProtection="0"/>
    <xf numFmtId="0" fontId="38" fillId="22" borderId="0" applyNumberFormat="0" applyBorder="0" applyAlignment="0" applyProtection="0"/>
    <xf numFmtId="0" fontId="38" fillId="22" borderId="0" applyNumberFormat="0" applyBorder="0" applyAlignment="0" applyProtection="0"/>
    <xf numFmtId="0" fontId="38" fillId="22" borderId="0" applyNumberFormat="0" applyBorder="0" applyAlignment="0" applyProtection="0"/>
    <xf numFmtId="0" fontId="38" fillId="22" borderId="0" applyNumberFormat="0" applyBorder="0" applyAlignment="0" applyProtection="0"/>
    <xf numFmtId="0" fontId="38" fillId="22" borderId="0" applyNumberFormat="0" applyBorder="0" applyAlignment="0" applyProtection="0"/>
    <xf numFmtId="0" fontId="38" fillId="22" borderId="0" applyNumberFormat="0" applyBorder="0" applyAlignment="0" applyProtection="0"/>
    <xf numFmtId="0" fontId="38" fillId="22" borderId="0" applyNumberFormat="0" applyBorder="0" applyAlignment="0" applyProtection="0"/>
    <xf numFmtId="0" fontId="38" fillId="22" borderId="0" applyNumberFormat="0" applyBorder="0" applyAlignment="0" applyProtection="0"/>
    <xf numFmtId="0" fontId="38" fillId="22" borderId="0" applyNumberFormat="0" applyBorder="0" applyAlignment="0" applyProtection="0"/>
    <xf numFmtId="0" fontId="38" fillId="22" borderId="0" applyNumberFormat="0" applyBorder="0" applyAlignment="0" applyProtection="0"/>
    <xf numFmtId="0" fontId="38" fillId="22" borderId="0" applyNumberFormat="0" applyBorder="0" applyAlignment="0" applyProtection="0"/>
    <xf numFmtId="0" fontId="38" fillId="22" borderId="0" applyNumberFormat="0" applyBorder="0" applyAlignment="0" applyProtection="0"/>
    <xf numFmtId="0" fontId="38" fillId="22" borderId="0" applyNumberFormat="0" applyBorder="0" applyAlignment="0" applyProtection="0"/>
    <xf numFmtId="0" fontId="38" fillId="22" borderId="0" applyNumberFormat="0" applyBorder="0" applyAlignment="0" applyProtection="0"/>
    <xf numFmtId="0" fontId="38" fillId="22" borderId="0" applyNumberFormat="0" applyBorder="0" applyAlignment="0" applyProtection="0"/>
    <xf numFmtId="0" fontId="38" fillId="22" borderId="0" applyNumberFormat="0" applyBorder="0" applyAlignment="0" applyProtection="0"/>
    <xf numFmtId="0" fontId="38" fillId="22" borderId="0" applyNumberFormat="0" applyBorder="0" applyAlignment="0" applyProtection="0"/>
    <xf numFmtId="0" fontId="38" fillId="22" borderId="0" applyNumberFormat="0" applyBorder="0" applyAlignment="0" applyProtection="0"/>
    <xf numFmtId="0" fontId="38" fillId="22" borderId="0" applyNumberFormat="0" applyBorder="0" applyAlignment="0" applyProtection="0"/>
    <xf numFmtId="0" fontId="38" fillId="22" borderId="0" applyNumberFormat="0" applyBorder="0" applyAlignment="0" applyProtection="0"/>
    <xf numFmtId="0" fontId="38" fillId="22" borderId="0" applyNumberFormat="0" applyBorder="0" applyAlignment="0" applyProtection="0"/>
    <xf numFmtId="0" fontId="38" fillId="22" borderId="0" applyNumberFormat="0" applyBorder="0" applyAlignment="0" applyProtection="0"/>
    <xf numFmtId="0" fontId="38" fillId="22" borderId="0" applyNumberFormat="0" applyBorder="0" applyAlignment="0" applyProtection="0"/>
    <xf numFmtId="0" fontId="38" fillId="22" borderId="0" applyNumberFormat="0" applyBorder="0" applyAlignment="0" applyProtection="0"/>
    <xf numFmtId="0" fontId="38" fillId="22" borderId="0" applyNumberFormat="0" applyBorder="0" applyAlignment="0" applyProtection="0"/>
    <xf numFmtId="0" fontId="38" fillId="22" borderId="0" applyNumberFormat="0" applyBorder="0" applyAlignment="0" applyProtection="0"/>
    <xf numFmtId="0" fontId="38" fillId="22" borderId="0" applyNumberFormat="0" applyBorder="0" applyAlignment="0" applyProtection="0"/>
    <xf numFmtId="0" fontId="38" fillId="22" borderId="0" applyNumberFormat="0" applyBorder="0" applyAlignment="0" applyProtection="0"/>
    <xf numFmtId="0" fontId="38" fillId="22" borderId="0" applyNumberFormat="0" applyBorder="0" applyAlignment="0" applyProtection="0"/>
    <xf numFmtId="0" fontId="38" fillId="22" borderId="0" applyNumberFormat="0" applyBorder="0" applyAlignment="0" applyProtection="0"/>
    <xf numFmtId="0" fontId="38" fillId="22" borderId="0" applyNumberFormat="0" applyBorder="0" applyAlignment="0" applyProtection="0"/>
    <xf numFmtId="0" fontId="38" fillId="22" borderId="0" applyNumberFormat="0" applyBorder="0" applyAlignment="0" applyProtection="0"/>
    <xf numFmtId="0" fontId="38" fillId="22" borderId="0" applyNumberFormat="0" applyBorder="0" applyAlignment="0" applyProtection="0"/>
    <xf numFmtId="0" fontId="38" fillId="22" borderId="0" applyNumberFormat="0" applyBorder="0" applyAlignment="0" applyProtection="0"/>
    <xf numFmtId="0" fontId="38" fillId="22" borderId="0" applyNumberFormat="0" applyBorder="0" applyAlignment="0" applyProtection="0"/>
    <xf numFmtId="0" fontId="38" fillId="22" borderId="0" applyNumberFormat="0" applyBorder="0" applyAlignment="0" applyProtection="0"/>
    <xf numFmtId="0" fontId="3" fillId="9"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 fillId="5" borderId="0" applyNumberFormat="0" applyBorder="0" applyAlignment="0" applyProtection="0"/>
    <xf numFmtId="0" fontId="38" fillId="28" borderId="0" applyNumberFormat="0" applyBorder="0" applyAlignment="0" applyProtection="0"/>
    <xf numFmtId="0" fontId="38" fillId="28" borderId="0" applyNumberFormat="0" applyBorder="0" applyAlignment="0" applyProtection="0"/>
    <xf numFmtId="0" fontId="38" fillId="28" borderId="0" applyNumberFormat="0" applyBorder="0" applyAlignment="0" applyProtection="0"/>
    <xf numFmtId="0" fontId="38" fillId="28" borderId="0" applyNumberFormat="0" applyBorder="0" applyAlignment="0" applyProtection="0"/>
    <xf numFmtId="0" fontId="38" fillId="28" borderId="0" applyNumberFormat="0" applyBorder="0" applyAlignment="0" applyProtection="0"/>
    <xf numFmtId="0" fontId="38" fillId="28" borderId="0" applyNumberFormat="0" applyBorder="0" applyAlignment="0" applyProtection="0"/>
    <xf numFmtId="0" fontId="38" fillId="28" borderId="0" applyNumberFormat="0" applyBorder="0" applyAlignment="0" applyProtection="0"/>
    <xf numFmtId="0" fontId="38" fillId="28" borderId="0" applyNumberFormat="0" applyBorder="0" applyAlignment="0" applyProtection="0"/>
    <xf numFmtId="0" fontId="38" fillId="28" borderId="0" applyNumberFormat="0" applyBorder="0" applyAlignment="0" applyProtection="0"/>
    <xf numFmtId="0" fontId="38" fillId="28" borderId="0" applyNumberFormat="0" applyBorder="0" applyAlignment="0" applyProtection="0"/>
    <xf numFmtId="0" fontId="38" fillId="28" borderId="0" applyNumberFormat="0" applyBorder="0" applyAlignment="0" applyProtection="0"/>
    <xf numFmtId="0" fontId="38" fillId="28" borderId="0" applyNumberFormat="0" applyBorder="0" applyAlignment="0" applyProtection="0"/>
    <xf numFmtId="0" fontId="38" fillId="28" borderId="0" applyNumberFormat="0" applyBorder="0" applyAlignment="0" applyProtection="0"/>
    <xf numFmtId="0" fontId="38" fillId="28" borderId="0" applyNumberFormat="0" applyBorder="0" applyAlignment="0" applyProtection="0"/>
    <xf numFmtId="0" fontId="38" fillId="28" borderId="0" applyNumberFormat="0" applyBorder="0" applyAlignment="0" applyProtection="0"/>
    <xf numFmtId="0" fontId="38" fillId="28" borderId="0" applyNumberFormat="0" applyBorder="0" applyAlignment="0" applyProtection="0"/>
    <xf numFmtId="0" fontId="38" fillId="28" borderId="0" applyNumberFormat="0" applyBorder="0" applyAlignment="0" applyProtection="0"/>
    <xf numFmtId="0" fontId="38" fillId="28" borderId="0" applyNumberFormat="0" applyBorder="0" applyAlignment="0" applyProtection="0"/>
    <xf numFmtId="0" fontId="38" fillId="28" borderId="0" applyNumberFormat="0" applyBorder="0" applyAlignment="0" applyProtection="0"/>
    <xf numFmtId="0" fontId="38" fillId="28" borderId="0" applyNumberFormat="0" applyBorder="0" applyAlignment="0" applyProtection="0"/>
    <xf numFmtId="0" fontId="38" fillId="28" borderId="0" applyNumberFormat="0" applyBorder="0" applyAlignment="0" applyProtection="0"/>
    <xf numFmtId="0" fontId="38" fillId="28" borderId="0" applyNumberFormat="0" applyBorder="0" applyAlignment="0" applyProtection="0"/>
    <xf numFmtId="0" fontId="38" fillId="28" borderId="0" applyNumberFormat="0" applyBorder="0" applyAlignment="0" applyProtection="0"/>
    <xf numFmtId="0" fontId="38" fillId="28" borderId="0" applyNumberFormat="0" applyBorder="0" applyAlignment="0" applyProtection="0"/>
    <xf numFmtId="0" fontId="38" fillId="28" borderId="0" applyNumberFormat="0" applyBorder="0" applyAlignment="0" applyProtection="0"/>
    <xf numFmtId="0" fontId="38" fillId="28" borderId="0" applyNumberFormat="0" applyBorder="0" applyAlignment="0" applyProtection="0"/>
    <xf numFmtId="0" fontId="38" fillId="28" borderId="0" applyNumberFormat="0" applyBorder="0" applyAlignment="0" applyProtection="0"/>
    <xf numFmtId="0" fontId="38" fillId="28" borderId="0" applyNumberFormat="0" applyBorder="0" applyAlignment="0" applyProtection="0"/>
    <xf numFmtId="0" fontId="38" fillId="28" borderId="0" applyNumberFormat="0" applyBorder="0" applyAlignment="0" applyProtection="0"/>
    <xf numFmtId="0" fontId="38" fillId="28" borderId="0" applyNumberFormat="0" applyBorder="0" applyAlignment="0" applyProtection="0"/>
    <xf numFmtId="0" fontId="38" fillId="28" borderId="0" applyNumberFormat="0" applyBorder="0" applyAlignment="0" applyProtection="0"/>
    <xf numFmtId="0" fontId="38" fillId="28" borderId="0" applyNumberFormat="0" applyBorder="0" applyAlignment="0" applyProtection="0"/>
    <xf numFmtId="0" fontId="38" fillId="28" borderId="0" applyNumberFormat="0" applyBorder="0" applyAlignment="0" applyProtection="0"/>
    <xf numFmtId="0" fontId="38" fillId="28" borderId="0" applyNumberFormat="0" applyBorder="0" applyAlignment="0" applyProtection="0"/>
    <xf numFmtId="0" fontId="38" fillId="28" borderId="0" applyNumberFormat="0" applyBorder="0" applyAlignment="0" applyProtection="0"/>
    <xf numFmtId="0" fontId="38" fillId="28" borderId="0" applyNumberFormat="0" applyBorder="0" applyAlignment="0" applyProtection="0"/>
    <xf numFmtId="0" fontId="38" fillId="28" borderId="0" applyNumberFormat="0" applyBorder="0" applyAlignment="0" applyProtection="0"/>
    <xf numFmtId="0" fontId="38" fillId="28" borderId="0" applyNumberFormat="0" applyBorder="0" applyAlignment="0" applyProtection="0"/>
    <xf numFmtId="0" fontId="38" fillId="28" borderId="0" applyNumberFormat="0" applyBorder="0" applyAlignment="0" applyProtection="0"/>
    <xf numFmtId="0" fontId="38" fillId="28" borderId="0" applyNumberFormat="0" applyBorder="0" applyAlignment="0" applyProtection="0"/>
    <xf numFmtId="0" fontId="38" fillId="28" borderId="0" applyNumberFormat="0" applyBorder="0" applyAlignment="0" applyProtection="0"/>
    <xf numFmtId="0" fontId="38" fillId="28" borderId="0" applyNumberFormat="0" applyBorder="0" applyAlignment="0" applyProtection="0"/>
    <xf numFmtId="0" fontId="38" fillId="28" borderId="0" applyNumberFormat="0" applyBorder="0" applyAlignment="0" applyProtection="0"/>
    <xf numFmtId="0" fontId="38" fillId="28" borderId="0" applyNumberFormat="0" applyBorder="0" applyAlignment="0" applyProtection="0"/>
    <xf numFmtId="0" fontId="3" fillId="10"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38" fillId="35" borderId="0" applyNumberFormat="0" applyBorder="0" applyAlignment="0" applyProtection="0"/>
    <xf numFmtId="0" fontId="2"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2"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2"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2"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3" fillId="20" borderId="0" applyNumberFormat="0" applyBorder="0" applyAlignment="0" applyProtection="0">
      <alignment vertical="center"/>
    </xf>
    <xf numFmtId="0" fontId="3" fillId="21" borderId="0" applyNumberFormat="0" applyBorder="0" applyAlignment="0" applyProtection="0">
      <alignment vertical="center"/>
    </xf>
    <xf numFmtId="0" fontId="3" fillId="26" borderId="0" applyNumberFormat="0" applyBorder="0" applyAlignment="0" applyProtection="0">
      <alignment vertical="center"/>
    </xf>
    <xf numFmtId="0" fontId="3" fillId="11" borderId="0" applyNumberFormat="0" applyBorder="0" applyAlignment="0" applyProtection="0">
      <alignment vertical="center"/>
    </xf>
    <xf numFmtId="0" fontId="3" fillId="16" borderId="0" applyNumberFormat="0" applyBorder="0" applyAlignment="0" applyProtection="0">
      <alignment vertical="center"/>
    </xf>
    <xf numFmtId="0" fontId="3" fillId="11" borderId="0" applyNumberFormat="0" applyBorder="0" applyAlignment="0" applyProtection="0">
      <alignment vertical="center"/>
    </xf>
    <xf numFmtId="175" fontId="39" fillId="0" borderId="0" applyFont="0" applyFill="0" applyBorder="0" applyAlignment="0" applyProtection="0"/>
    <xf numFmtId="176" fontId="39" fillId="0" borderId="0" applyFont="0" applyFill="0" applyBorder="0" applyAlignment="0" applyProtection="0"/>
    <xf numFmtId="0" fontId="3" fillId="28" borderId="0" applyNumberFormat="0" applyBorder="0" applyAlignment="0" applyProtection="0"/>
    <xf numFmtId="0" fontId="3" fillId="38" borderId="0" applyNumberFormat="0" applyBorder="0" applyAlignment="0" applyProtection="0"/>
    <xf numFmtId="0" fontId="3" fillId="37" borderId="0" applyNumberFormat="0" applyBorder="0" applyAlignment="0" applyProtection="0"/>
    <xf numFmtId="0" fontId="3" fillId="39"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19" fillId="9" borderId="0" applyNumberFormat="0" applyBorder="0" applyAlignment="0" applyProtection="0"/>
    <xf numFmtId="9" fontId="40" fillId="0" borderId="0"/>
    <xf numFmtId="0" fontId="7" fillId="2" borderId="2" applyNumberFormat="0" applyAlignment="0" applyProtection="0"/>
    <xf numFmtId="4" fontId="41" fillId="0" borderId="0" applyFill="0" applyBorder="0" applyProtection="0">
      <alignment horizontal="right"/>
    </xf>
    <xf numFmtId="3" fontId="41" fillId="0" borderId="0" applyFill="0" applyBorder="0" applyProtection="0"/>
    <xf numFmtId="4" fontId="41" fillId="0" borderId="0"/>
    <xf numFmtId="3" fontId="41" fillId="0" borderId="0"/>
    <xf numFmtId="0" fontId="15" fillId="40" borderId="3" applyNumberFormat="0" applyAlignment="0" applyProtection="0"/>
    <xf numFmtId="177" fontId="34" fillId="0" borderId="0" applyFont="0" applyFill="0" applyBorder="0" applyAlignment="0" applyProtection="0"/>
    <xf numFmtId="178" fontId="34" fillId="0" borderId="0" applyFont="0" applyFill="0" applyBorder="0" applyAlignment="0" applyProtection="0"/>
    <xf numFmtId="179" fontId="34" fillId="0" borderId="0" applyFont="0" applyFill="0" applyBorder="0" applyAlignment="0" applyProtection="0"/>
    <xf numFmtId="180" fontId="34" fillId="0" borderId="0" applyFont="0" applyFill="0" applyBorder="0" applyAlignment="0" applyProtection="0"/>
    <xf numFmtId="16" fontId="40" fillId="0" borderId="0"/>
    <xf numFmtId="181" fontId="39" fillId="0" borderId="0" applyFont="0" applyFill="0" applyBorder="0" applyAlignment="0" applyProtection="0"/>
    <xf numFmtId="182" fontId="39" fillId="0" borderId="0" applyFont="0" applyFill="0" applyBorder="0" applyAlignment="0" applyProtection="0"/>
    <xf numFmtId="0" fontId="20" fillId="0" borderId="0" applyNumberFormat="0" applyFill="0" applyBorder="0" applyAlignment="0" applyProtection="0"/>
    <xf numFmtId="0" fontId="42" fillId="0" borderId="0" applyNumberFormat="0" applyFill="0" applyBorder="0" applyAlignment="0" applyProtection="0">
      <alignment vertical="top"/>
      <protection locked="0"/>
    </xf>
    <xf numFmtId="0" fontId="8" fillId="12" borderId="0" applyNumberFormat="0" applyBorder="0" applyAlignment="0" applyProtection="0"/>
    <xf numFmtId="0" fontId="9" fillId="0" borderId="4" applyNumberFormat="0" applyFill="0" applyAlignment="0" applyProtection="0"/>
    <xf numFmtId="0" fontId="10" fillId="0" borderId="5" applyNumberFormat="0" applyFill="0" applyAlignment="0" applyProtection="0"/>
    <xf numFmtId="0" fontId="11" fillId="0" borderId="6" applyNumberFormat="0" applyFill="0" applyAlignment="0" applyProtection="0"/>
    <xf numFmtId="0" fontId="11" fillId="0" borderId="0" applyNumberFormat="0" applyFill="0" applyBorder="0" applyAlignment="0" applyProtection="0"/>
    <xf numFmtId="183" fontId="43" fillId="41" borderId="0"/>
    <xf numFmtId="0" fontId="28" fillId="42" borderId="0"/>
    <xf numFmtId="183" fontId="31" fillId="0" borderId="0"/>
    <xf numFmtId="0" fontId="44" fillId="0" borderId="0" applyNumberFormat="0" applyFill="0" applyBorder="0" applyAlignment="0" applyProtection="0">
      <alignment vertical="top"/>
      <protection locked="0"/>
    </xf>
    <xf numFmtId="0" fontId="39" fillId="0" borderId="0"/>
    <xf numFmtId="0" fontId="5" fillId="3" borderId="2" applyNumberFormat="0" applyAlignment="0" applyProtection="0"/>
    <xf numFmtId="0" fontId="22" fillId="0" borderId="7" applyNumberFormat="0" applyFill="0" applyAlignment="0" applyProtection="0"/>
    <xf numFmtId="10" fontId="41" fillId="18" borderId="0" applyFill="0" applyBorder="0" applyProtection="0">
      <alignment horizontal="center"/>
    </xf>
    <xf numFmtId="10" fontId="41" fillId="0" borderId="0"/>
    <xf numFmtId="0" fontId="41" fillId="0" borderId="0"/>
    <xf numFmtId="0" fontId="17" fillId="19" borderId="0" applyNumberFormat="0" applyBorder="0" applyAlignment="0" applyProtection="0"/>
    <xf numFmtId="0" fontId="76" fillId="0" borderId="0"/>
    <xf numFmtId="0" fontId="34" fillId="0" borderId="0"/>
    <xf numFmtId="0" fontId="45" fillId="0" borderId="0"/>
    <xf numFmtId="0" fontId="4" fillId="0" borderId="0"/>
    <xf numFmtId="0" fontId="1" fillId="0" borderId="0"/>
    <xf numFmtId="0" fontId="39" fillId="0" borderId="0"/>
    <xf numFmtId="0" fontId="4" fillId="4" borderId="8" applyNumberFormat="0" applyFont="0" applyAlignment="0" applyProtection="0"/>
    <xf numFmtId="38" fontId="39" fillId="0" borderId="0" applyFont="0" applyFill="0" applyBorder="0" applyAlignment="0" applyProtection="0"/>
    <xf numFmtId="40" fontId="39" fillId="0" borderId="0" applyFont="0" applyFill="0" applyBorder="0" applyAlignment="0" applyProtection="0"/>
    <xf numFmtId="0" fontId="6" fillId="2" borderId="9" applyNumberFormat="0" applyAlignment="0" applyProtection="0"/>
    <xf numFmtId="0" fontId="87" fillId="0" borderId="0" applyNumberFormat="0" applyFill="0" applyBorder="0" applyAlignment="0" applyProtection="0"/>
    <xf numFmtId="0" fontId="14" fillId="0" borderId="10" applyNumberFormat="0" applyFill="0" applyAlignment="0" applyProtection="0"/>
    <xf numFmtId="10" fontId="40" fillId="0" borderId="0">
      <alignment horizontal="center"/>
    </xf>
    <xf numFmtId="0" fontId="46" fillId="18" borderId="0"/>
    <xf numFmtId="173" fontId="39" fillId="0" borderId="0" applyFont="0" applyFill="0" applyBorder="0" applyAlignment="0" applyProtection="0"/>
    <xf numFmtId="174" fontId="39" fillId="0" borderId="0" applyFont="0" applyFill="0" applyBorder="0" applyAlignment="0" applyProtection="0"/>
    <xf numFmtId="0" fontId="13" fillId="0" borderId="0" applyNumberFormat="0" applyFill="0" applyBorder="0" applyAlignment="0" applyProtection="0"/>
    <xf numFmtId="0" fontId="3" fillId="43" borderId="0" applyNumberFormat="0" applyBorder="0" applyAlignment="0" applyProtection="0"/>
    <xf numFmtId="0" fontId="3" fillId="38" borderId="0" applyNumberFormat="0" applyBorder="0" applyAlignment="0" applyProtection="0"/>
    <xf numFmtId="0" fontId="3" fillId="37" borderId="0" applyNumberFormat="0" applyBorder="0" applyAlignment="0" applyProtection="0"/>
    <xf numFmtId="0" fontId="3" fillId="32"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44" borderId="0" applyNumberFormat="0" applyBorder="0" applyAlignment="0" applyProtection="0"/>
    <xf numFmtId="0" fontId="38" fillId="43" borderId="0" applyNumberFormat="0" applyBorder="0" applyAlignment="0" applyProtection="0"/>
    <xf numFmtId="0" fontId="38" fillId="43" borderId="0" applyNumberFormat="0" applyBorder="0" applyAlignment="0" applyProtection="0"/>
    <xf numFmtId="0" fontId="38" fillId="43" borderId="0" applyNumberFormat="0" applyBorder="0" applyAlignment="0" applyProtection="0"/>
    <xf numFmtId="0" fontId="38" fillId="43" borderId="0" applyNumberFormat="0" applyBorder="0" applyAlignment="0" applyProtection="0"/>
    <xf numFmtId="0" fontId="38" fillId="43" borderId="0" applyNumberFormat="0" applyBorder="0" applyAlignment="0" applyProtection="0"/>
    <xf numFmtId="0" fontId="38" fillId="43" borderId="0" applyNumberFormat="0" applyBorder="0" applyAlignment="0" applyProtection="0"/>
    <xf numFmtId="0" fontId="38" fillId="43" borderId="0" applyNumberFormat="0" applyBorder="0" applyAlignment="0" applyProtection="0"/>
    <xf numFmtId="0" fontId="38" fillId="43" borderId="0" applyNumberFormat="0" applyBorder="0" applyAlignment="0" applyProtection="0"/>
    <xf numFmtId="0" fontId="38" fillId="43" borderId="0" applyNumberFormat="0" applyBorder="0" applyAlignment="0" applyProtection="0"/>
    <xf numFmtId="0" fontId="38" fillId="43" borderId="0" applyNumberFormat="0" applyBorder="0" applyAlignment="0" applyProtection="0"/>
    <xf numFmtId="0" fontId="38" fillId="43" borderId="0" applyNumberFormat="0" applyBorder="0" applyAlignment="0" applyProtection="0"/>
    <xf numFmtId="0" fontId="38" fillId="43" borderId="0" applyNumberFormat="0" applyBorder="0" applyAlignment="0" applyProtection="0"/>
    <xf numFmtId="0" fontId="38" fillId="43" borderId="0" applyNumberFormat="0" applyBorder="0" applyAlignment="0" applyProtection="0"/>
    <xf numFmtId="0" fontId="38" fillId="43" borderId="0" applyNumberFormat="0" applyBorder="0" applyAlignment="0" applyProtection="0"/>
    <xf numFmtId="0" fontId="38" fillId="43" borderId="0" applyNumberFormat="0" applyBorder="0" applyAlignment="0" applyProtection="0"/>
    <xf numFmtId="0" fontId="38" fillId="43" borderId="0" applyNumberFormat="0" applyBorder="0" applyAlignment="0" applyProtection="0"/>
    <xf numFmtId="0" fontId="38" fillId="43" borderId="0" applyNumberFormat="0" applyBorder="0" applyAlignment="0" applyProtection="0"/>
    <xf numFmtId="0" fontId="38" fillId="43" borderId="0" applyNumberFormat="0" applyBorder="0" applyAlignment="0" applyProtection="0"/>
    <xf numFmtId="0" fontId="38" fillId="43" borderId="0" applyNumberFormat="0" applyBorder="0" applyAlignment="0" applyProtection="0"/>
    <xf numFmtId="0" fontId="38" fillId="43" borderId="0" applyNumberFormat="0" applyBorder="0" applyAlignment="0" applyProtection="0"/>
    <xf numFmtId="0" fontId="38" fillId="43" borderId="0" applyNumberFormat="0" applyBorder="0" applyAlignment="0" applyProtection="0"/>
    <xf numFmtId="0" fontId="38" fillId="43" borderId="0" applyNumberFormat="0" applyBorder="0" applyAlignment="0" applyProtection="0"/>
    <xf numFmtId="0" fontId="38" fillId="43" borderId="0" applyNumberFormat="0" applyBorder="0" applyAlignment="0" applyProtection="0"/>
    <xf numFmtId="0" fontId="38" fillId="43" borderId="0" applyNumberFormat="0" applyBorder="0" applyAlignment="0" applyProtection="0"/>
    <xf numFmtId="0" fontId="38" fillId="43" borderId="0" applyNumberFormat="0" applyBorder="0" applyAlignment="0" applyProtection="0"/>
    <xf numFmtId="0" fontId="38" fillId="43" borderId="0" applyNumberFormat="0" applyBorder="0" applyAlignment="0" applyProtection="0"/>
    <xf numFmtId="0" fontId="38" fillId="43" borderId="0" applyNumberFormat="0" applyBorder="0" applyAlignment="0" applyProtection="0"/>
    <xf numFmtId="0" fontId="38" fillId="43" borderId="0" applyNumberFormat="0" applyBorder="0" applyAlignment="0" applyProtection="0"/>
    <xf numFmtId="0" fontId="38" fillId="43" borderId="0" applyNumberFormat="0" applyBorder="0" applyAlignment="0" applyProtection="0"/>
    <xf numFmtId="0" fontId="38" fillId="43" borderId="0" applyNumberFormat="0" applyBorder="0" applyAlignment="0" applyProtection="0"/>
    <xf numFmtId="0" fontId="38" fillId="43" borderId="0" applyNumberFormat="0" applyBorder="0" applyAlignment="0" applyProtection="0"/>
    <xf numFmtId="0" fontId="38" fillId="43" borderId="0" applyNumberFormat="0" applyBorder="0" applyAlignment="0" applyProtection="0"/>
    <xf numFmtId="0" fontId="38" fillId="43" borderId="0" applyNumberFormat="0" applyBorder="0" applyAlignment="0" applyProtection="0"/>
    <xf numFmtId="0" fontId="38" fillId="43" borderId="0" applyNumberFormat="0" applyBorder="0" applyAlignment="0" applyProtection="0"/>
    <xf numFmtId="0" fontId="38" fillId="43" borderId="0" applyNumberFormat="0" applyBorder="0" applyAlignment="0" applyProtection="0"/>
    <xf numFmtId="0" fontId="38" fillId="43" borderId="0" applyNumberFormat="0" applyBorder="0" applyAlignment="0" applyProtection="0"/>
    <xf numFmtId="0" fontId="38" fillId="43" borderId="0" applyNumberFormat="0" applyBorder="0" applyAlignment="0" applyProtection="0"/>
    <xf numFmtId="0" fontId="38" fillId="43" borderId="0" applyNumberFormat="0" applyBorder="0" applyAlignment="0" applyProtection="0"/>
    <xf numFmtId="0" fontId="38" fillId="43" borderId="0" applyNumberFormat="0" applyBorder="0" applyAlignment="0" applyProtection="0"/>
    <xf numFmtId="0" fontId="38" fillId="43" borderId="0" applyNumberFormat="0" applyBorder="0" applyAlignment="0" applyProtection="0"/>
    <xf numFmtId="0" fontId="38" fillId="43" borderId="0" applyNumberFormat="0" applyBorder="0" applyAlignment="0" applyProtection="0"/>
    <xf numFmtId="0" fontId="38" fillId="43" borderId="0" applyNumberFormat="0" applyBorder="0" applyAlignment="0" applyProtection="0"/>
    <xf numFmtId="0" fontId="38" fillId="43" borderId="0" applyNumberFormat="0" applyBorder="0" applyAlignment="0" applyProtection="0"/>
    <xf numFmtId="0" fontId="38" fillId="43" borderId="0" applyNumberFormat="0" applyBorder="0" applyAlignment="0" applyProtection="0"/>
    <xf numFmtId="0" fontId="3" fillId="31" borderId="0" applyNumberFormat="0" applyBorder="0" applyAlignment="0" applyProtection="0"/>
    <xf numFmtId="0" fontId="38" fillId="38" borderId="0" applyNumberFormat="0" applyBorder="0" applyAlignment="0" applyProtection="0"/>
    <xf numFmtId="0" fontId="38" fillId="38" borderId="0" applyNumberFormat="0" applyBorder="0" applyAlignment="0" applyProtection="0"/>
    <xf numFmtId="0" fontId="38" fillId="38" borderId="0" applyNumberFormat="0" applyBorder="0" applyAlignment="0" applyProtection="0"/>
    <xf numFmtId="0" fontId="38" fillId="38" borderId="0" applyNumberFormat="0" applyBorder="0" applyAlignment="0" applyProtection="0"/>
    <xf numFmtId="0" fontId="38" fillId="38" borderId="0" applyNumberFormat="0" applyBorder="0" applyAlignment="0" applyProtection="0"/>
    <xf numFmtId="0" fontId="38" fillId="38" borderId="0" applyNumberFormat="0" applyBorder="0" applyAlignment="0" applyProtection="0"/>
    <xf numFmtId="0" fontId="38" fillId="38" borderId="0" applyNumberFormat="0" applyBorder="0" applyAlignment="0" applyProtection="0"/>
    <xf numFmtId="0" fontId="38" fillId="38" borderId="0" applyNumberFormat="0" applyBorder="0" applyAlignment="0" applyProtection="0"/>
    <xf numFmtId="0" fontId="38" fillId="38" borderId="0" applyNumberFormat="0" applyBorder="0" applyAlignment="0" applyProtection="0"/>
    <xf numFmtId="0" fontId="38" fillId="38" borderId="0" applyNumberFormat="0" applyBorder="0" applyAlignment="0" applyProtection="0"/>
    <xf numFmtId="0" fontId="38" fillId="38" borderId="0" applyNumberFormat="0" applyBorder="0" applyAlignment="0" applyProtection="0"/>
    <xf numFmtId="0" fontId="38" fillId="38" borderId="0" applyNumberFormat="0" applyBorder="0" applyAlignment="0" applyProtection="0"/>
    <xf numFmtId="0" fontId="38" fillId="38" borderId="0" applyNumberFormat="0" applyBorder="0" applyAlignment="0" applyProtection="0"/>
    <xf numFmtId="0" fontId="38" fillId="38" borderId="0" applyNumberFormat="0" applyBorder="0" applyAlignment="0" applyProtection="0"/>
    <xf numFmtId="0" fontId="38" fillId="38" borderId="0" applyNumberFormat="0" applyBorder="0" applyAlignment="0" applyProtection="0"/>
    <xf numFmtId="0" fontId="38" fillId="38" borderId="0" applyNumberFormat="0" applyBorder="0" applyAlignment="0" applyProtection="0"/>
    <xf numFmtId="0" fontId="38" fillId="38" borderId="0" applyNumberFormat="0" applyBorder="0" applyAlignment="0" applyProtection="0"/>
    <xf numFmtId="0" fontId="38" fillId="38" borderId="0" applyNumberFormat="0" applyBorder="0" applyAlignment="0" applyProtection="0"/>
    <xf numFmtId="0" fontId="38" fillId="38" borderId="0" applyNumberFormat="0" applyBorder="0" applyAlignment="0" applyProtection="0"/>
    <xf numFmtId="0" fontId="38" fillId="38" borderId="0" applyNumberFormat="0" applyBorder="0" applyAlignment="0" applyProtection="0"/>
    <xf numFmtId="0" fontId="38" fillId="38" borderId="0" applyNumberFormat="0" applyBorder="0" applyAlignment="0" applyProtection="0"/>
    <xf numFmtId="0" fontId="38" fillId="38" borderId="0" applyNumberFormat="0" applyBorder="0" applyAlignment="0" applyProtection="0"/>
    <xf numFmtId="0" fontId="38" fillId="38" borderId="0" applyNumberFormat="0" applyBorder="0" applyAlignment="0" applyProtection="0"/>
    <xf numFmtId="0" fontId="38" fillId="38" borderId="0" applyNumberFormat="0" applyBorder="0" applyAlignment="0" applyProtection="0"/>
    <xf numFmtId="0" fontId="38" fillId="38" borderId="0" applyNumberFormat="0" applyBorder="0" applyAlignment="0" applyProtection="0"/>
    <xf numFmtId="0" fontId="38" fillId="38" borderId="0" applyNumberFormat="0" applyBorder="0" applyAlignment="0" applyProtection="0"/>
    <xf numFmtId="0" fontId="38" fillId="38" borderId="0" applyNumberFormat="0" applyBorder="0" applyAlignment="0" applyProtection="0"/>
    <xf numFmtId="0" fontId="38" fillId="38" borderId="0" applyNumberFormat="0" applyBorder="0" applyAlignment="0" applyProtection="0"/>
    <xf numFmtId="0" fontId="38" fillId="38" borderId="0" applyNumberFormat="0" applyBorder="0" applyAlignment="0" applyProtection="0"/>
    <xf numFmtId="0" fontId="38" fillId="38" borderId="0" applyNumberFormat="0" applyBorder="0" applyAlignment="0" applyProtection="0"/>
    <xf numFmtId="0" fontId="38" fillId="38" borderId="0" applyNumberFormat="0" applyBorder="0" applyAlignment="0" applyProtection="0"/>
    <xf numFmtId="0" fontId="38" fillId="38" borderId="0" applyNumberFormat="0" applyBorder="0" applyAlignment="0" applyProtection="0"/>
    <xf numFmtId="0" fontId="38" fillId="38" borderId="0" applyNumberFormat="0" applyBorder="0" applyAlignment="0" applyProtection="0"/>
    <xf numFmtId="0" fontId="38" fillId="38" borderId="0" applyNumberFormat="0" applyBorder="0" applyAlignment="0" applyProtection="0"/>
    <xf numFmtId="0" fontId="38" fillId="38" borderId="0" applyNumberFormat="0" applyBorder="0" applyAlignment="0" applyProtection="0"/>
    <xf numFmtId="0" fontId="38" fillId="38" borderId="0" applyNumberFormat="0" applyBorder="0" applyAlignment="0" applyProtection="0"/>
    <xf numFmtId="0" fontId="38" fillId="38" borderId="0" applyNumberFormat="0" applyBorder="0" applyAlignment="0" applyProtection="0"/>
    <xf numFmtId="0" fontId="38" fillId="38" borderId="0" applyNumberFormat="0" applyBorder="0" applyAlignment="0" applyProtection="0"/>
    <xf numFmtId="0" fontId="38" fillId="38" borderId="0" applyNumberFormat="0" applyBorder="0" applyAlignment="0" applyProtection="0"/>
    <xf numFmtId="0" fontId="38" fillId="38" borderId="0" applyNumberFormat="0" applyBorder="0" applyAlignment="0" applyProtection="0"/>
    <xf numFmtId="0" fontId="38" fillId="38" borderId="0" applyNumberFormat="0" applyBorder="0" applyAlignment="0" applyProtection="0"/>
    <xf numFmtId="0" fontId="38" fillId="38" borderId="0" applyNumberFormat="0" applyBorder="0" applyAlignment="0" applyProtection="0"/>
    <xf numFmtId="0" fontId="38" fillId="38" borderId="0" applyNumberFormat="0" applyBorder="0" applyAlignment="0" applyProtection="0"/>
    <xf numFmtId="0" fontId="38" fillId="38" borderId="0" applyNumberFormat="0" applyBorder="0" applyAlignment="0" applyProtection="0"/>
    <xf numFmtId="0" fontId="3" fillId="24"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8" fillId="37" borderId="0" applyNumberFormat="0" applyBorder="0" applyAlignment="0" applyProtection="0"/>
    <xf numFmtId="0" fontId="3" fillId="39"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8" fillId="32" borderId="0" applyNumberFormat="0" applyBorder="0" applyAlignment="0" applyProtection="0"/>
    <xf numFmtId="0" fontId="3" fillId="28" borderId="0" applyNumberFormat="0" applyBorder="0" applyAlignment="0" applyProtection="0"/>
    <xf numFmtId="0" fontId="38" fillId="28" borderId="0" applyNumberFormat="0" applyBorder="0" applyAlignment="0" applyProtection="0"/>
    <xf numFmtId="0" fontId="38" fillId="28" borderId="0" applyNumberFormat="0" applyBorder="0" applyAlignment="0" applyProtection="0"/>
    <xf numFmtId="0" fontId="38" fillId="28" borderId="0" applyNumberFormat="0" applyBorder="0" applyAlignment="0" applyProtection="0"/>
    <xf numFmtId="0" fontId="38" fillId="28" borderId="0" applyNumberFormat="0" applyBorder="0" applyAlignment="0" applyProtection="0"/>
    <xf numFmtId="0" fontId="38" fillId="28" borderId="0" applyNumberFormat="0" applyBorder="0" applyAlignment="0" applyProtection="0"/>
    <xf numFmtId="0" fontId="38" fillId="28" borderId="0" applyNumberFormat="0" applyBorder="0" applyAlignment="0" applyProtection="0"/>
    <xf numFmtId="0" fontId="38" fillId="28" borderId="0" applyNumberFormat="0" applyBorder="0" applyAlignment="0" applyProtection="0"/>
    <xf numFmtId="0" fontId="38" fillId="28" borderId="0" applyNumberFormat="0" applyBorder="0" applyAlignment="0" applyProtection="0"/>
    <xf numFmtId="0" fontId="38" fillId="28" borderId="0" applyNumberFormat="0" applyBorder="0" applyAlignment="0" applyProtection="0"/>
    <xf numFmtId="0" fontId="38" fillId="28" borderId="0" applyNumberFormat="0" applyBorder="0" applyAlignment="0" applyProtection="0"/>
    <xf numFmtId="0" fontId="38" fillId="28" borderId="0" applyNumberFormat="0" applyBorder="0" applyAlignment="0" applyProtection="0"/>
    <xf numFmtId="0" fontId="38" fillId="28" borderId="0" applyNumberFormat="0" applyBorder="0" applyAlignment="0" applyProtection="0"/>
    <xf numFmtId="0" fontId="38" fillId="28" borderId="0" applyNumberFormat="0" applyBorder="0" applyAlignment="0" applyProtection="0"/>
    <xf numFmtId="0" fontId="38" fillId="28" borderId="0" applyNumberFormat="0" applyBorder="0" applyAlignment="0" applyProtection="0"/>
    <xf numFmtId="0" fontId="38" fillId="28" borderId="0" applyNumberFormat="0" applyBorder="0" applyAlignment="0" applyProtection="0"/>
    <xf numFmtId="0" fontId="38" fillId="28" borderId="0" applyNumberFormat="0" applyBorder="0" applyAlignment="0" applyProtection="0"/>
    <xf numFmtId="0" fontId="38" fillId="28" borderId="0" applyNumberFormat="0" applyBorder="0" applyAlignment="0" applyProtection="0"/>
    <xf numFmtId="0" fontId="38" fillId="28" borderId="0" applyNumberFormat="0" applyBorder="0" applyAlignment="0" applyProtection="0"/>
    <xf numFmtId="0" fontId="38" fillId="28" borderId="0" applyNumberFormat="0" applyBorder="0" applyAlignment="0" applyProtection="0"/>
    <xf numFmtId="0" fontId="38" fillId="28" borderId="0" applyNumberFormat="0" applyBorder="0" applyAlignment="0" applyProtection="0"/>
    <xf numFmtId="0" fontId="38" fillId="28" borderId="0" applyNumberFormat="0" applyBorder="0" applyAlignment="0" applyProtection="0"/>
    <xf numFmtId="0" fontId="38" fillId="28" borderId="0" applyNumberFormat="0" applyBorder="0" applyAlignment="0" applyProtection="0"/>
    <xf numFmtId="0" fontId="38" fillId="28" borderId="0" applyNumberFormat="0" applyBorder="0" applyAlignment="0" applyProtection="0"/>
    <xf numFmtId="0" fontId="38" fillId="28" borderId="0" applyNumberFormat="0" applyBorder="0" applyAlignment="0" applyProtection="0"/>
    <xf numFmtId="0" fontId="38" fillId="28" borderId="0" applyNumberFormat="0" applyBorder="0" applyAlignment="0" applyProtection="0"/>
    <xf numFmtId="0" fontId="38" fillId="28" borderId="0" applyNumberFormat="0" applyBorder="0" applyAlignment="0" applyProtection="0"/>
    <xf numFmtId="0" fontId="38" fillId="28" borderId="0" applyNumberFormat="0" applyBorder="0" applyAlignment="0" applyProtection="0"/>
    <xf numFmtId="0" fontId="38" fillId="28" borderId="0" applyNumberFormat="0" applyBorder="0" applyAlignment="0" applyProtection="0"/>
    <xf numFmtId="0" fontId="38" fillId="28" borderId="0" applyNumberFormat="0" applyBorder="0" applyAlignment="0" applyProtection="0"/>
    <xf numFmtId="0" fontId="38" fillId="28" borderId="0" applyNumberFormat="0" applyBorder="0" applyAlignment="0" applyProtection="0"/>
    <xf numFmtId="0" fontId="38" fillId="28" borderId="0" applyNumberFormat="0" applyBorder="0" applyAlignment="0" applyProtection="0"/>
    <xf numFmtId="0" fontId="38" fillId="28" borderId="0" applyNumberFormat="0" applyBorder="0" applyAlignment="0" applyProtection="0"/>
    <xf numFmtId="0" fontId="38" fillId="28" borderId="0" applyNumberFormat="0" applyBorder="0" applyAlignment="0" applyProtection="0"/>
    <xf numFmtId="0" fontId="38" fillId="28" borderId="0" applyNumberFormat="0" applyBorder="0" applyAlignment="0" applyProtection="0"/>
    <xf numFmtId="0" fontId="38" fillId="28" borderId="0" applyNumberFormat="0" applyBorder="0" applyAlignment="0" applyProtection="0"/>
    <xf numFmtId="0" fontId="38" fillId="28" borderId="0" applyNumberFormat="0" applyBorder="0" applyAlignment="0" applyProtection="0"/>
    <xf numFmtId="0" fontId="38" fillId="28" borderId="0" applyNumberFormat="0" applyBorder="0" applyAlignment="0" applyProtection="0"/>
    <xf numFmtId="0" fontId="38" fillId="28" borderId="0" applyNumberFormat="0" applyBorder="0" applyAlignment="0" applyProtection="0"/>
    <xf numFmtId="0" fontId="38" fillId="28" borderId="0" applyNumberFormat="0" applyBorder="0" applyAlignment="0" applyProtection="0"/>
    <xf numFmtId="0" fontId="38" fillId="28" borderId="0" applyNumberFormat="0" applyBorder="0" applyAlignment="0" applyProtection="0"/>
    <xf numFmtId="0" fontId="38" fillId="28" borderId="0" applyNumberFormat="0" applyBorder="0" applyAlignment="0" applyProtection="0"/>
    <xf numFmtId="0" fontId="38" fillId="28" borderId="0" applyNumberFormat="0" applyBorder="0" applyAlignment="0" applyProtection="0"/>
    <xf numFmtId="0" fontId="38" fillId="28" borderId="0" applyNumberFormat="0" applyBorder="0" applyAlignment="0" applyProtection="0"/>
    <xf numFmtId="0" fontId="38" fillId="28" borderId="0" applyNumberFormat="0" applyBorder="0" applyAlignment="0" applyProtection="0"/>
    <xf numFmtId="0" fontId="3" fillId="38"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47" fillId="3" borderId="2" applyNumberFormat="0" applyAlignment="0" applyProtection="0"/>
    <xf numFmtId="0" fontId="47" fillId="3" borderId="2" applyNumberFormat="0" applyAlignment="0" applyProtection="0"/>
    <xf numFmtId="0" fontId="47" fillId="3" borderId="2" applyNumberFormat="0" applyAlignment="0" applyProtection="0"/>
    <xf numFmtId="0" fontId="47" fillId="3" borderId="2" applyNumberFormat="0" applyAlignment="0" applyProtection="0"/>
    <xf numFmtId="0" fontId="47" fillId="3" borderId="2" applyNumberFormat="0" applyAlignment="0" applyProtection="0"/>
    <xf numFmtId="0" fontId="47" fillId="3" borderId="2" applyNumberFormat="0" applyAlignment="0" applyProtection="0"/>
    <xf numFmtId="0" fontId="47" fillId="3" borderId="2" applyNumberFormat="0" applyAlignment="0" applyProtection="0"/>
    <xf numFmtId="0" fontId="47" fillId="3" borderId="2" applyNumberFormat="0" applyAlignment="0" applyProtection="0"/>
    <xf numFmtId="0" fontId="47" fillId="3" borderId="2" applyNumberFormat="0" applyAlignment="0" applyProtection="0"/>
    <xf numFmtId="0" fontId="47" fillId="3" borderId="2" applyNumberFormat="0" applyAlignment="0" applyProtection="0"/>
    <xf numFmtId="0" fontId="47" fillId="3" borderId="2" applyNumberFormat="0" applyAlignment="0" applyProtection="0"/>
    <xf numFmtId="0" fontId="47" fillId="3" borderId="2" applyNumberFormat="0" applyAlignment="0" applyProtection="0"/>
    <xf numFmtId="0" fontId="47" fillId="3" borderId="2" applyNumberFormat="0" applyAlignment="0" applyProtection="0"/>
    <xf numFmtId="0" fontId="47" fillId="3" borderId="2" applyNumberFormat="0" applyAlignment="0" applyProtection="0"/>
    <xf numFmtId="0" fontId="47" fillId="3" borderId="2" applyNumberFormat="0" applyAlignment="0" applyProtection="0"/>
    <xf numFmtId="0" fontId="47" fillId="3" borderId="2" applyNumberFormat="0" applyAlignment="0" applyProtection="0"/>
    <xf numFmtId="0" fontId="47" fillId="3" borderId="2" applyNumberFormat="0" applyAlignment="0" applyProtection="0"/>
    <xf numFmtId="0" fontId="47" fillId="3" borderId="2" applyNumberFormat="0" applyAlignment="0" applyProtection="0"/>
    <xf numFmtId="0" fontId="47" fillId="3" borderId="2" applyNumberFormat="0" applyAlignment="0" applyProtection="0"/>
    <xf numFmtId="0" fontId="47" fillId="3" borderId="2" applyNumberFormat="0" applyAlignment="0" applyProtection="0"/>
    <xf numFmtId="0" fontId="47" fillId="3" borderId="2" applyNumberFormat="0" applyAlignment="0" applyProtection="0"/>
    <xf numFmtId="0" fontId="47" fillId="3" borderId="2" applyNumberFormat="0" applyAlignment="0" applyProtection="0"/>
    <xf numFmtId="0" fontId="47" fillId="3" borderId="2" applyNumberFormat="0" applyAlignment="0" applyProtection="0"/>
    <xf numFmtId="0" fontId="47" fillId="3" borderId="2" applyNumberFormat="0" applyAlignment="0" applyProtection="0"/>
    <xf numFmtId="0" fontId="47" fillId="3" borderId="2" applyNumberFormat="0" applyAlignment="0" applyProtection="0"/>
    <xf numFmtId="0" fontId="47" fillId="3" borderId="2" applyNumberFormat="0" applyAlignment="0" applyProtection="0"/>
    <xf numFmtId="0" fontId="47" fillId="3" borderId="2" applyNumberFormat="0" applyAlignment="0" applyProtection="0"/>
    <xf numFmtId="0" fontId="47" fillId="3" borderId="2" applyNumberFormat="0" applyAlignment="0" applyProtection="0"/>
    <xf numFmtId="0" fontId="47" fillId="3" borderId="2" applyNumberFormat="0" applyAlignment="0" applyProtection="0"/>
    <xf numFmtId="0" fontId="47" fillId="3" borderId="2" applyNumberFormat="0" applyAlignment="0" applyProtection="0"/>
    <xf numFmtId="0" fontId="47" fillId="3" borderId="2" applyNumberFormat="0" applyAlignment="0" applyProtection="0"/>
    <xf numFmtId="0" fontId="47" fillId="3" borderId="2" applyNumberFormat="0" applyAlignment="0" applyProtection="0"/>
    <xf numFmtId="0" fontId="47" fillId="3" borderId="2" applyNumberFormat="0" applyAlignment="0" applyProtection="0"/>
    <xf numFmtId="0" fontId="47" fillId="3" borderId="2" applyNumberFormat="0" applyAlignment="0" applyProtection="0"/>
    <xf numFmtId="0" fontId="47" fillId="3" borderId="2" applyNumberFormat="0" applyAlignment="0" applyProtection="0"/>
    <xf numFmtId="0" fontId="47" fillId="3" borderId="2" applyNumberFormat="0" applyAlignment="0" applyProtection="0"/>
    <xf numFmtId="0" fontId="47" fillId="3" borderId="2" applyNumberFormat="0" applyAlignment="0" applyProtection="0"/>
    <xf numFmtId="0" fontId="47" fillId="3" borderId="2" applyNumberFormat="0" applyAlignment="0" applyProtection="0"/>
    <xf numFmtId="0" fontId="47" fillId="3" borderId="2" applyNumberFormat="0" applyAlignment="0" applyProtection="0"/>
    <xf numFmtId="0" fontId="47" fillId="3" borderId="2" applyNumberFormat="0" applyAlignment="0" applyProtection="0"/>
    <xf numFmtId="0" fontId="47" fillId="3" borderId="2" applyNumberFormat="0" applyAlignment="0" applyProtection="0"/>
    <xf numFmtId="0" fontId="47" fillId="3" borderId="2" applyNumberFormat="0" applyAlignment="0" applyProtection="0"/>
    <xf numFmtId="0" fontId="47" fillId="3" borderId="2" applyNumberFormat="0" applyAlignment="0" applyProtection="0"/>
    <xf numFmtId="0" fontId="47" fillId="3" borderId="2" applyNumberFormat="0" applyAlignment="0" applyProtection="0"/>
    <xf numFmtId="0" fontId="5" fillId="13" borderId="2" applyNumberFormat="0" applyAlignment="0" applyProtection="0">
      <alignment vertical="center"/>
    </xf>
    <xf numFmtId="0" fontId="5" fillId="3" borderId="2" applyNumberFormat="0" applyAlignment="0" applyProtection="0"/>
    <xf numFmtId="9" fontId="76" fillId="0" borderId="0" applyFont="0" applyFill="0" applyBorder="0" applyAlignment="0" applyProtection="0"/>
    <xf numFmtId="0" fontId="6" fillId="2" borderId="9" applyNumberFormat="0" applyAlignment="0" applyProtection="0"/>
    <xf numFmtId="0" fontId="6" fillId="18" borderId="9" applyNumberFormat="0" applyAlignment="0" applyProtection="0"/>
    <xf numFmtId="0" fontId="18" fillId="2" borderId="2" applyNumberFormat="0" applyAlignment="0" applyProtection="0"/>
    <xf numFmtId="0" fontId="7" fillId="18" borderId="2" applyNumberFormat="0" applyAlignment="0" applyProtection="0"/>
    <xf numFmtId="0" fontId="8" fillId="13" borderId="0" applyNumberFormat="0" applyBorder="0" applyAlignment="0" applyProtection="0"/>
    <xf numFmtId="0" fontId="8" fillId="13" borderId="0" applyNumberFormat="0" applyBorder="0" applyAlignment="0" applyProtection="0"/>
    <xf numFmtId="0" fontId="119" fillId="0" borderId="0" applyNumberFormat="0" applyFill="0" applyBorder="0" applyAlignment="0" applyProtection="0"/>
    <xf numFmtId="0" fontId="8" fillId="5" borderId="0" applyNumberFormat="0" applyBorder="0" applyAlignment="0" applyProtection="0"/>
    <xf numFmtId="0" fontId="48" fillId="12" borderId="0" applyNumberFormat="0" applyBorder="0" applyAlignment="0" applyProtection="0"/>
    <xf numFmtId="0" fontId="48" fillId="12" borderId="0" applyNumberFormat="0" applyBorder="0" applyAlignment="0" applyProtection="0"/>
    <xf numFmtId="0" fontId="48" fillId="12" borderId="0" applyNumberFormat="0" applyBorder="0" applyAlignment="0" applyProtection="0"/>
    <xf numFmtId="0" fontId="48" fillId="12" borderId="0" applyNumberFormat="0" applyBorder="0" applyAlignment="0" applyProtection="0"/>
    <xf numFmtId="0" fontId="48" fillId="12" borderId="0" applyNumberFormat="0" applyBorder="0" applyAlignment="0" applyProtection="0"/>
    <xf numFmtId="0" fontId="48" fillId="12" borderId="0" applyNumberFormat="0" applyBorder="0" applyAlignment="0" applyProtection="0"/>
    <xf numFmtId="0" fontId="48" fillId="12" borderId="0" applyNumberFormat="0" applyBorder="0" applyAlignment="0" applyProtection="0"/>
    <xf numFmtId="0" fontId="48" fillId="12" borderId="0" applyNumberFormat="0" applyBorder="0" applyAlignment="0" applyProtection="0"/>
    <xf numFmtId="0" fontId="48" fillId="12" borderId="0" applyNumberFormat="0" applyBorder="0" applyAlignment="0" applyProtection="0"/>
    <xf numFmtId="0" fontId="48" fillId="12" borderId="0" applyNumberFormat="0" applyBorder="0" applyAlignment="0" applyProtection="0"/>
    <xf numFmtId="0" fontId="48" fillId="12" borderId="0" applyNumberFormat="0" applyBorder="0" applyAlignment="0" applyProtection="0"/>
    <xf numFmtId="0" fontId="48" fillId="12" borderId="0" applyNumberFormat="0" applyBorder="0" applyAlignment="0" applyProtection="0"/>
    <xf numFmtId="0" fontId="48" fillId="12" borderId="0" applyNumberFormat="0" applyBorder="0" applyAlignment="0" applyProtection="0"/>
    <xf numFmtId="0" fontId="48" fillId="12" borderId="0" applyNumberFormat="0" applyBorder="0" applyAlignment="0" applyProtection="0"/>
    <xf numFmtId="0" fontId="48" fillId="12" borderId="0" applyNumberFormat="0" applyBorder="0" applyAlignment="0" applyProtection="0"/>
    <xf numFmtId="0" fontId="48" fillId="12" borderId="0" applyNumberFormat="0" applyBorder="0" applyAlignment="0" applyProtection="0"/>
    <xf numFmtId="0" fontId="48" fillId="12" borderId="0" applyNumberFormat="0" applyBorder="0" applyAlignment="0" applyProtection="0"/>
    <xf numFmtId="0" fontId="48" fillId="12" borderId="0" applyNumberFormat="0" applyBorder="0" applyAlignment="0" applyProtection="0"/>
    <xf numFmtId="0" fontId="48" fillId="12" borderId="0" applyNumberFormat="0" applyBorder="0" applyAlignment="0" applyProtection="0"/>
    <xf numFmtId="0" fontId="48" fillId="12" borderId="0" applyNumberFormat="0" applyBorder="0" applyAlignment="0" applyProtection="0"/>
    <xf numFmtId="0" fontId="48" fillId="12" borderId="0" applyNumberFormat="0" applyBorder="0" applyAlignment="0" applyProtection="0"/>
    <xf numFmtId="0" fontId="48" fillId="12" borderId="0" applyNumberFormat="0" applyBorder="0" applyAlignment="0" applyProtection="0"/>
    <xf numFmtId="0" fontId="48" fillId="12" borderId="0" applyNumberFormat="0" applyBorder="0" applyAlignment="0" applyProtection="0"/>
    <xf numFmtId="0" fontId="48" fillId="12" borderId="0" applyNumberFormat="0" applyBorder="0" applyAlignment="0" applyProtection="0"/>
    <xf numFmtId="0" fontId="48" fillId="12" borderId="0" applyNumberFormat="0" applyBorder="0" applyAlignment="0" applyProtection="0"/>
    <xf numFmtId="0" fontId="48" fillId="12" borderId="0" applyNumberFormat="0" applyBorder="0" applyAlignment="0" applyProtection="0"/>
    <xf numFmtId="0" fontId="48" fillId="12" borderId="0" applyNumberFormat="0" applyBorder="0" applyAlignment="0" applyProtection="0"/>
    <xf numFmtId="0" fontId="48" fillId="12" borderId="0" applyNumberFormat="0" applyBorder="0" applyAlignment="0" applyProtection="0"/>
    <xf numFmtId="0" fontId="48" fillId="12" borderId="0" applyNumberFormat="0" applyBorder="0" applyAlignment="0" applyProtection="0"/>
    <xf numFmtId="0" fontId="48" fillId="12" borderId="0" applyNumberFormat="0" applyBorder="0" applyAlignment="0" applyProtection="0"/>
    <xf numFmtId="0" fontId="48" fillId="12" borderId="0" applyNumberFormat="0" applyBorder="0" applyAlignment="0" applyProtection="0"/>
    <xf numFmtId="0" fontId="48" fillId="12" borderId="0" applyNumberFormat="0" applyBorder="0" applyAlignment="0" applyProtection="0"/>
    <xf numFmtId="0" fontId="48" fillId="12" borderId="0" applyNumberFormat="0" applyBorder="0" applyAlignment="0" applyProtection="0"/>
    <xf numFmtId="0" fontId="48" fillId="12" borderId="0" applyNumberFormat="0" applyBorder="0" applyAlignment="0" applyProtection="0"/>
    <xf numFmtId="0" fontId="48" fillId="12" borderId="0" applyNumberFormat="0" applyBorder="0" applyAlignment="0" applyProtection="0"/>
    <xf numFmtId="0" fontId="48" fillId="12" borderId="0" applyNumberFormat="0" applyBorder="0" applyAlignment="0" applyProtection="0"/>
    <xf numFmtId="0" fontId="48" fillId="12" borderId="0" applyNumberFormat="0" applyBorder="0" applyAlignment="0" applyProtection="0"/>
    <xf numFmtId="0" fontId="48" fillId="12" borderId="0" applyNumberFormat="0" applyBorder="0" applyAlignment="0" applyProtection="0"/>
    <xf numFmtId="0" fontId="48" fillId="12" borderId="0" applyNumberFormat="0" applyBorder="0" applyAlignment="0" applyProtection="0"/>
    <xf numFmtId="0" fontId="48" fillId="12" borderId="0" applyNumberFormat="0" applyBorder="0" applyAlignment="0" applyProtection="0"/>
    <xf numFmtId="0" fontId="48" fillId="12" borderId="0" applyNumberFormat="0" applyBorder="0" applyAlignment="0" applyProtection="0"/>
    <xf numFmtId="0" fontId="48" fillId="12" borderId="0" applyNumberFormat="0" applyBorder="0" applyAlignment="0" applyProtection="0"/>
    <xf numFmtId="0" fontId="48" fillId="12" borderId="0" applyNumberFormat="0" applyBorder="0" applyAlignment="0" applyProtection="0"/>
    <xf numFmtId="0" fontId="48" fillId="12" borderId="0" applyNumberFormat="0" applyBorder="0" applyAlignment="0" applyProtection="0"/>
    <xf numFmtId="0" fontId="70" fillId="0" borderId="0" applyNumberFormat="0" applyFill="0" applyBorder="0" applyAlignment="0" applyProtection="0">
      <alignment vertical="center"/>
    </xf>
    <xf numFmtId="0" fontId="9" fillId="0" borderId="11" applyNumberFormat="0" applyFill="0" applyAlignment="0" applyProtection="0"/>
    <xf numFmtId="0" fontId="49" fillId="0" borderId="12" applyNumberFormat="0" applyFill="0" applyAlignment="0" applyProtection="0"/>
    <xf numFmtId="0" fontId="49" fillId="0" borderId="12" applyNumberFormat="0" applyFill="0" applyAlignment="0" applyProtection="0"/>
    <xf numFmtId="0" fontId="49" fillId="0" borderId="12" applyNumberFormat="0" applyFill="0" applyAlignment="0" applyProtection="0"/>
    <xf numFmtId="0" fontId="49" fillId="0" borderId="12" applyNumberFormat="0" applyFill="0" applyAlignment="0" applyProtection="0"/>
    <xf numFmtId="0" fontId="49" fillId="0" borderId="12" applyNumberFormat="0" applyFill="0" applyAlignment="0" applyProtection="0"/>
    <xf numFmtId="0" fontId="49" fillId="0" borderId="12" applyNumberFormat="0" applyFill="0" applyAlignment="0" applyProtection="0"/>
    <xf numFmtId="0" fontId="49" fillId="0" borderId="12" applyNumberFormat="0" applyFill="0" applyAlignment="0" applyProtection="0"/>
    <xf numFmtId="0" fontId="49" fillId="0" borderId="12" applyNumberFormat="0" applyFill="0" applyAlignment="0" applyProtection="0"/>
    <xf numFmtId="0" fontId="49" fillId="0" borderId="12" applyNumberFormat="0" applyFill="0" applyAlignment="0" applyProtection="0"/>
    <xf numFmtId="0" fontId="49" fillId="0" borderId="12" applyNumberFormat="0" applyFill="0" applyAlignment="0" applyProtection="0"/>
    <xf numFmtId="0" fontId="49" fillId="0" borderId="12" applyNumberFormat="0" applyFill="0" applyAlignment="0" applyProtection="0"/>
    <xf numFmtId="0" fontId="49" fillId="0" borderId="12" applyNumberFormat="0" applyFill="0" applyAlignment="0" applyProtection="0"/>
    <xf numFmtId="0" fontId="49" fillId="0" borderId="12" applyNumberFormat="0" applyFill="0" applyAlignment="0" applyProtection="0"/>
    <xf numFmtId="0" fontId="49" fillId="0" borderId="12" applyNumberFormat="0" applyFill="0" applyAlignment="0" applyProtection="0"/>
    <xf numFmtId="0" fontId="49" fillId="0" borderId="12" applyNumberFormat="0" applyFill="0" applyAlignment="0" applyProtection="0"/>
    <xf numFmtId="0" fontId="49" fillId="0" borderId="12" applyNumberFormat="0" applyFill="0" applyAlignment="0" applyProtection="0"/>
    <xf numFmtId="0" fontId="49" fillId="0" borderId="12" applyNumberFormat="0" applyFill="0" applyAlignment="0" applyProtection="0"/>
    <xf numFmtId="0" fontId="49" fillId="0" borderId="12" applyNumberFormat="0" applyFill="0" applyAlignment="0" applyProtection="0"/>
    <xf numFmtId="0" fontId="49" fillId="0" borderId="12" applyNumberFormat="0" applyFill="0" applyAlignment="0" applyProtection="0"/>
    <xf numFmtId="0" fontId="49" fillId="0" borderId="12" applyNumberFormat="0" applyFill="0" applyAlignment="0" applyProtection="0"/>
    <xf numFmtId="0" fontId="49" fillId="0" borderId="12" applyNumberFormat="0" applyFill="0" applyAlignment="0" applyProtection="0"/>
    <xf numFmtId="0" fontId="49" fillId="0" borderId="12" applyNumberFormat="0" applyFill="0" applyAlignment="0" applyProtection="0"/>
    <xf numFmtId="0" fontId="49" fillId="0" borderId="12" applyNumberFormat="0" applyFill="0" applyAlignment="0" applyProtection="0"/>
    <xf numFmtId="0" fontId="49" fillId="0" borderId="12" applyNumberFormat="0" applyFill="0" applyAlignment="0" applyProtection="0"/>
    <xf numFmtId="0" fontId="49" fillId="0" borderId="12" applyNumberFormat="0" applyFill="0" applyAlignment="0" applyProtection="0"/>
    <xf numFmtId="0" fontId="49" fillId="0" borderId="12" applyNumberFormat="0" applyFill="0" applyAlignment="0" applyProtection="0"/>
    <xf numFmtId="0" fontId="49" fillId="0" borderId="12" applyNumberFormat="0" applyFill="0" applyAlignment="0" applyProtection="0"/>
    <xf numFmtId="0" fontId="49" fillId="0" borderId="12" applyNumberFormat="0" applyFill="0" applyAlignment="0" applyProtection="0"/>
    <xf numFmtId="0" fontId="77" fillId="0" borderId="12" applyNumberFormat="0" applyFill="0" applyAlignment="0" applyProtection="0"/>
    <xf numFmtId="0" fontId="49" fillId="0" borderId="12" applyNumberFormat="0" applyFill="0" applyAlignment="0" applyProtection="0"/>
    <xf numFmtId="0" fontId="49" fillId="0" borderId="12" applyNumberFormat="0" applyFill="0" applyAlignment="0" applyProtection="0"/>
    <xf numFmtId="0" fontId="49" fillId="0" borderId="12" applyNumberFormat="0" applyFill="0" applyAlignment="0" applyProtection="0"/>
    <xf numFmtId="0" fontId="49" fillId="0" borderId="12" applyNumberFormat="0" applyFill="0" applyAlignment="0" applyProtection="0"/>
    <xf numFmtId="0" fontId="49" fillId="0" borderId="12" applyNumberFormat="0" applyFill="0" applyAlignment="0" applyProtection="0"/>
    <xf numFmtId="0" fontId="49" fillId="0" borderId="12" applyNumberFormat="0" applyFill="0" applyAlignment="0" applyProtection="0"/>
    <xf numFmtId="0" fontId="49" fillId="0" borderId="12" applyNumberFormat="0" applyFill="0" applyAlignment="0" applyProtection="0"/>
    <xf numFmtId="0" fontId="9" fillId="0" borderId="11" applyNumberFormat="0" applyFill="0" applyAlignment="0" applyProtection="0"/>
    <xf numFmtId="0" fontId="9" fillId="0" borderId="11" applyNumberFormat="0" applyFill="0" applyAlignment="0" applyProtection="0"/>
    <xf numFmtId="0" fontId="49" fillId="0" borderId="12" applyNumberFormat="0" applyFill="0" applyAlignment="0" applyProtection="0"/>
    <xf numFmtId="0" fontId="49" fillId="0" borderId="12" applyNumberFormat="0" applyFill="0" applyAlignment="0" applyProtection="0"/>
    <xf numFmtId="0" fontId="49" fillId="0" borderId="12" applyNumberFormat="0" applyFill="0" applyAlignment="0" applyProtection="0"/>
    <xf numFmtId="0" fontId="49" fillId="0" borderId="12" applyNumberFormat="0" applyFill="0" applyAlignment="0" applyProtection="0"/>
    <xf numFmtId="0" fontId="49" fillId="0" borderId="12" applyNumberFormat="0" applyFill="0" applyAlignment="0" applyProtection="0"/>
    <xf numFmtId="0" fontId="49" fillId="0" borderId="12" applyNumberFormat="0" applyFill="0" applyAlignment="0" applyProtection="0"/>
    <xf numFmtId="0" fontId="49" fillId="0" borderId="12" applyNumberFormat="0" applyFill="0" applyAlignment="0" applyProtection="0"/>
    <xf numFmtId="0" fontId="49" fillId="0" borderId="12" applyNumberFormat="0" applyFill="0" applyAlignment="0" applyProtection="0"/>
    <xf numFmtId="0" fontId="49" fillId="0" borderId="12" applyNumberFormat="0" applyFill="0" applyAlignment="0" applyProtection="0"/>
    <xf numFmtId="0" fontId="49" fillId="0" borderId="12" applyNumberFormat="0" applyFill="0" applyAlignment="0" applyProtection="0"/>
    <xf numFmtId="0" fontId="49" fillId="0" borderId="12" applyNumberFormat="0" applyFill="0" applyAlignment="0" applyProtection="0"/>
    <xf numFmtId="0" fontId="49" fillId="0" borderId="12" applyNumberFormat="0" applyFill="0" applyAlignment="0" applyProtection="0"/>
    <xf numFmtId="0" fontId="49" fillId="0" borderId="12" applyNumberFormat="0" applyFill="0" applyAlignment="0" applyProtection="0"/>
    <xf numFmtId="0" fontId="49" fillId="0" borderId="12" applyNumberFormat="0" applyFill="0" applyAlignment="0" applyProtection="0"/>
    <xf numFmtId="0" fontId="49" fillId="0" borderId="12" applyNumberFormat="0" applyFill="0" applyAlignment="0" applyProtection="0"/>
    <xf numFmtId="0" fontId="49" fillId="0" borderId="12" applyNumberFormat="0" applyFill="0" applyAlignment="0" applyProtection="0"/>
    <xf numFmtId="0" fontId="10" fillId="0" borderId="13" applyNumberFormat="0" applyFill="0" applyAlignment="0" applyProtection="0"/>
    <xf numFmtId="0" fontId="50" fillId="0" borderId="5" applyNumberFormat="0" applyFill="0" applyAlignment="0" applyProtection="0"/>
    <xf numFmtId="0" fontId="50" fillId="0" borderId="5" applyNumberFormat="0" applyFill="0" applyAlignment="0" applyProtection="0"/>
    <xf numFmtId="0" fontId="50" fillId="0" borderId="5" applyNumberFormat="0" applyFill="0" applyAlignment="0" applyProtection="0"/>
    <xf numFmtId="0" fontId="50" fillId="0" borderId="5" applyNumberFormat="0" applyFill="0" applyAlignment="0" applyProtection="0"/>
    <xf numFmtId="0" fontId="50" fillId="0" borderId="5" applyNumberFormat="0" applyFill="0" applyAlignment="0" applyProtection="0"/>
    <xf numFmtId="0" fontId="50" fillId="0" borderId="5" applyNumberFormat="0" applyFill="0" applyAlignment="0" applyProtection="0"/>
    <xf numFmtId="0" fontId="50" fillId="0" borderId="5" applyNumberFormat="0" applyFill="0" applyAlignment="0" applyProtection="0"/>
    <xf numFmtId="0" fontId="50" fillId="0" borderId="5" applyNumberFormat="0" applyFill="0" applyAlignment="0" applyProtection="0"/>
    <xf numFmtId="0" fontId="50" fillId="0" borderId="5" applyNumberFormat="0" applyFill="0" applyAlignment="0" applyProtection="0"/>
    <xf numFmtId="0" fontId="50" fillId="0" borderId="5" applyNumberFormat="0" applyFill="0" applyAlignment="0" applyProtection="0"/>
    <xf numFmtId="0" fontId="50" fillId="0" borderId="5" applyNumberFormat="0" applyFill="0" applyAlignment="0" applyProtection="0"/>
    <xf numFmtId="0" fontId="50" fillId="0" borderId="5" applyNumberFormat="0" applyFill="0" applyAlignment="0" applyProtection="0"/>
    <xf numFmtId="0" fontId="50" fillId="0" borderId="5" applyNumberFormat="0" applyFill="0" applyAlignment="0" applyProtection="0"/>
    <xf numFmtId="0" fontId="50" fillId="0" borderId="5" applyNumberFormat="0" applyFill="0" applyAlignment="0" applyProtection="0"/>
    <xf numFmtId="0" fontId="50" fillId="0" borderId="5" applyNumberFormat="0" applyFill="0" applyAlignment="0" applyProtection="0"/>
    <xf numFmtId="0" fontId="50" fillId="0" borderId="5" applyNumberFormat="0" applyFill="0" applyAlignment="0" applyProtection="0"/>
    <xf numFmtId="0" fontId="50" fillId="0" borderId="5" applyNumberFormat="0" applyFill="0" applyAlignment="0" applyProtection="0"/>
    <xf numFmtId="0" fontId="50" fillId="0" borderId="5" applyNumberFormat="0" applyFill="0" applyAlignment="0" applyProtection="0"/>
    <xf numFmtId="0" fontId="50" fillId="0" borderId="5" applyNumberFormat="0" applyFill="0" applyAlignment="0" applyProtection="0"/>
    <xf numFmtId="0" fontId="50" fillId="0" borderId="5" applyNumberFormat="0" applyFill="0" applyAlignment="0" applyProtection="0"/>
    <xf numFmtId="0" fontId="50" fillId="0" borderId="5" applyNumberFormat="0" applyFill="0" applyAlignment="0" applyProtection="0"/>
    <xf numFmtId="0" fontId="50" fillId="0" borderId="5" applyNumberFormat="0" applyFill="0" applyAlignment="0" applyProtection="0"/>
    <xf numFmtId="0" fontId="50" fillId="0" borderId="5" applyNumberFormat="0" applyFill="0" applyAlignment="0" applyProtection="0"/>
    <xf numFmtId="0" fontId="50" fillId="0" borderId="5" applyNumberFormat="0" applyFill="0" applyAlignment="0" applyProtection="0"/>
    <xf numFmtId="0" fontId="50" fillId="0" borderId="5" applyNumberFormat="0" applyFill="0" applyAlignment="0" applyProtection="0"/>
    <xf numFmtId="0" fontId="50" fillId="0" borderId="5" applyNumberFormat="0" applyFill="0" applyAlignment="0" applyProtection="0"/>
    <xf numFmtId="0" fontId="50" fillId="0" borderId="5" applyNumberFormat="0" applyFill="0" applyAlignment="0" applyProtection="0"/>
    <xf numFmtId="0" fontId="50" fillId="0" borderId="5" applyNumberFormat="0" applyFill="0" applyAlignment="0" applyProtection="0"/>
    <xf numFmtId="0" fontId="78" fillId="0" borderId="5" applyNumberFormat="0" applyFill="0" applyAlignment="0" applyProtection="0"/>
    <xf numFmtId="0" fontId="50" fillId="0" borderId="5" applyNumberFormat="0" applyFill="0" applyAlignment="0" applyProtection="0"/>
    <xf numFmtId="0" fontId="50" fillId="0" borderId="5" applyNumberFormat="0" applyFill="0" applyAlignment="0" applyProtection="0"/>
    <xf numFmtId="0" fontId="50" fillId="0" borderId="5" applyNumberFormat="0" applyFill="0" applyAlignment="0" applyProtection="0"/>
    <xf numFmtId="0" fontId="50" fillId="0" borderId="5" applyNumberFormat="0" applyFill="0" applyAlignment="0" applyProtection="0"/>
    <xf numFmtId="0" fontId="50" fillId="0" borderId="5" applyNumberFormat="0" applyFill="0" applyAlignment="0" applyProtection="0"/>
    <xf numFmtId="0" fontId="50" fillId="0" borderId="5" applyNumberFormat="0" applyFill="0" applyAlignment="0" applyProtection="0"/>
    <xf numFmtId="0" fontId="50" fillId="0" borderId="5" applyNumberFormat="0" applyFill="0" applyAlignment="0" applyProtection="0"/>
    <xf numFmtId="0" fontId="10" fillId="0" borderId="13" applyNumberFormat="0" applyFill="0" applyAlignment="0" applyProtection="0"/>
    <xf numFmtId="0" fontId="10" fillId="0" borderId="13" applyNumberFormat="0" applyFill="0" applyAlignment="0" applyProtection="0"/>
    <xf numFmtId="0" fontId="50" fillId="0" borderId="5" applyNumberFormat="0" applyFill="0" applyAlignment="0" applyProtection="0"/>
    <xf numFmtId="0" fontId="50" fillId="0" borderId="5" applyNumberFormat="0" applyFill="0" applyAlignment="0" applyProtection="0"/>
    <xf numFmtId="0" fontId="50" fillId="0" borderId="5" applyNumberFormat="0" applyFill="0" applyAlignment="0" applyProtection="0"/>
    <xf numFmtId="0" fontId="50" fillId="0" borderId="5" applyNumberFormat="0" applyFill="0" applyAlignment="0" applyProtection="0"/>
    <xf numFmtId="0" fontId="50" fillId="0" borderId="5" applyNumberFormat="0" applyFill="0" applyAlignment="0" applyProtection="0"/>
    <xf numFmtId="0" fontId="50" fillId="0" borderId="5" applyNumberFormat="0" applyFill="0" applyAlignment="0" applyProtection="0"/>
    <xf numFmtId="0" fontId="50" fillId="0" borderId="5" applyNumberFormat="0" applyFill="0" applyAlignment="0" applyProtection="0"/>
    <xf numFmtId="0" fontId="50" fillId="0" borderId="5" applyNumberFormat="0" applyFill="0" applyAlignment="0" applyProtection="0"/>
    <xf numFmtId="0" fontId="50" fillId="0" borderId="5" applyNumberFormat="0" applyFill="0" applyAlignment="0" applyProtection="0"/>
    <xf numFmtId="0" fontId="50" fillId="0" borderId="5" applyNumberFormat="0" applyFill="0" applyAlignment="0" applyProtection="0"/>
    <xf numFmtId="0" fontId="50" fillId="0" borderId="5" applyNumberFormat="0" applyFill="0" applyAlignment="0" applyProtection="0"/>
    <xf numFmtId="0" fontId="50" fillId="0" borderId="5" applyNumberFormat="0" applyFill="0" applyAlignment="0" applyProtection="0"/>
    <xf numFmtId="0" fontId="50" fillId="0" borderId="5" applyNumberFormat="0" applyFill="0" applyAlignment="0" applyProtection="0"/>
    <xf numFmtId="0" fontId="50" fillId="0" borderId="5" applyNumberFormat="0" applyFill="0" applyAlignment="0" applyProtection="0"/>
    <xf numFmtId="0" fontId="50" fillId="0" borderId="5" applyNumberFormat="0" applyFill="0" applyAlignment="0" applyProtection="0"/>
    <xf numFmtId="0" fontId="50" fillId="0" borderId="5" applyNumberFormat="0" applyFill="0" applyAlignment="0" applyProtection="0"/>
    <xf numFmtId="0" fontId="11" fillId="0" borderId="14" applyNumberFormat="0" applyFill="0" applyAlignment="0" applyProtection="0"/>
    <xf numFmtId="0" fontId="51" fillId="0" borderId="15" applyNumberFormat="0" applyFill="0" applyAlignment="0" applyProtection="0"/>
    <xf numFmtId="0" fontId="51" fillId="0" borderId="15" applyNumberFormat="0" applyFill="0" applyAlignment="0" applyProtection="0"/>
    <xf numFmtId="0" fontId="51" fillId="0" borderId="15" applyNumberFormat="0" applyFill="0" applyAlignment="0" applyProtection="0"/>
    <xf numFmtId="0" fontId="51" fillId="0" borderId="15" applyNumberFormat="0" applyFill="0" applyAlignment="0" applyProtection="0"/>
    <xf numFmtId="0" fontId="51" fillId="0" borderId="15" applyNumberFormat="0" applyFill="0" applyAlignment="0" applyProtection="0"/>
    <xf numFmtId="0" fontId="51" fillId="0" borderId="15" applyNumberFormat="0" applyFill="0" applyAlignment="0" applyProtection="0"/>
    <xf numFmtId="0" fontId="51" fillId="0" borderId="15" applyNumberFormat="0" applyFill="0" applyAlignment="0" applyProtection="0"/>
    <xf numFmtId="0" fontId="51" fillId="0" borderId="15" applyNumberFormat="0" applyFill="0" applyAlignment="0" applyProtection="0"/>
    <xf numFmtId="0" fontId="51" fillId="0" borderId="15" applyNumberFormat="0" applyFill="0" applyAlignment="0" applyProtection="0"/>
    <xf numFmtId="0" fontId="51" fillId="0" borderId="15" applyNumberFormat="0" applyFill="0" applyAlignment="0" applyProtection="0"/>
    <xf numFmtId="0" fontId="51" fillId="0" borderId="15" applyNumberFormat="0" applyFill="0" applyAlignment="0" applyProtection="0"/>
    <xf numFmtId="0" fontId="51" fillId="0" borderId="15" applyNumberFormat="0" applyFill="0" applyAlignment="0" applyProtection="0"/>
    <xf numFmtId="0" fontId="51" fillId="0" borderId="15" applyNumberFormat="0" applyFill="0" applyAlignment="0" applyProtection="0"/>
    <xf numFmtId="0" fontId="51" fillId="0" borderId="15" applyNumberFormat="0" applyFill="0" applyAlignment="0" applyProtection="0"/>
    <xf numFmtId="0" fontId="51" fillId="0" borderId="15" applyNumberFormat="0" applyFill="0" applyAlignment="0" applyProtection="0"/>
    <xf numFmtId="0" fontId="51" fillId="0" borderId="15" applyNumberFormat="0" applyFill="0" applyAlignment="0" applyProtection="0"/>
    <xf numFmtId="0" fontId="51" fillId="0" borderId="15" applyNumberFormat="0" applyFill="0" applyAlignment="0" applyProtection="0"/>
    <xf numFmtId="0" fontId="51" fillId="0" borderId="15" applyNumberFormat="0" applyFill="0" applyAlignment="0" applyProtection="0"/>
    <xf numFmtId="0" fontId="51" fillId="0" borderId="15" applyNumberFormat="0" applyFill="0" applyAlignment="0" applyProtection="0"/>
    <xf numFmtId="0" fontId="51" fillId="0" borderId="15" applyNumberFormat="0" applyFill="0" applyAlignment="0" applyProtection="0"/>
    <xf numFmtId="0" fontId="51" fillId="0" borderId="15" applyNumberFormat="0" applyFill="0" applyAlignment="0" applyProtection="0"/>
    <xf numFmtId="0" fontId="51" fillId="0" borderId="15" applyNumberFormat="0" applyFill="0" applyAlignment="0" applyProtection="0"/>
    <xf numFmtId="0" fontId="51" fillId="0" borderId="15" applyNumberFormat="0" applyFill="0" applyAlignment="0" applyProtection="0"/>
    <xf numFmtId="0" fontId="51" fillId="0" borderId="15" applyNumberFormat="0" applyFill="0" applyAlignment="0" applyProtection="0"/>
    <xf numFmtId="0" fontId="51" fillId="0" borderId="15" applyNumberFormat="0" applyFill="0" applyAlignment="0" applyProtection="0"/>
    <xf numFmtId="0" fontId="51" fillId="0" borderId="15" applyNumberFormat="0" applyFill="0" applyAlignment="0" applyProtection="0"/>
    <xf numFmtId="0" fontId="51" fillId="0" borderId="15" applyNumberFormat="0" applyFill="0" applyAlignment="0" applyProtection="0"/>
    <xf numFmtId="0" fontId="51" fillId="0" borderId="15" applyNumberFormat="0" applyFill="0" applyAlignment="0" applyProtection="0"/>
    <xf numFmtId="0" fontId="79" fillId="0" borderId="15" applyNumberFormat="0" applyFill="0" applyAlignment="0" applyProtection="0"/>
    <xf numFmtId="0" fontId="51" fillId="0" borderId="15" applyNumberFormat="0" applyFill="0" applyAlignment="0" applyProtection="0"/>
    <xf numFmtId="0" fontId="51" fillId="0" borderId="15" applyNumberFormat="0" applyFill="0" applyAlignment="0" applyProtection="0"/>
    <xf numFmtId="0" fontId="51" fillId="0" borderId="15" applyNumberFormat="0" applyFill="0" applyAlignment="0" applyProtection="0"/>
    <xf numFmtId="0" fontId="51" fillId="0" borderId="15" applyNumberFormat="0" applyFill="0" applyAlignment="0" applyProtection="0"/>
    <xf numFmtId="0" fontId="51" fillId="0" borderId="15" applyNumberFormat="0" applyFill="0" applyAlignment="0" applyProtection="0"/>
    <xf numFmtId="0" fontId="51" fillId="0" borderId="15" applyNumberFormat="0" applyFill="0" applyAlignment="0" applyProtection="0"/>
    <xf numFmtId="0" fontId="51" fillId="0" borderId="15" applyNumberFormat="0" applyFill="0" applyAlignment="0" applyProtection="0"/>
    <xf numFmtId="0" fontId="11" fillId="0" borderId="14" applyNumberFormat="0" applyFill="0" applyAlignment="0" applyProtection="0"/>
    <xf numFmtId="0" fontId="11" fillId="0" borderId="14" applyNumberFormat="0" applyFill="0" applyAlignment="0" applyProtection="0"/>
    <xf numFmtId="0" fontId="51" fillId="0" borderId="15" applyNumberFormat="0" applyFill="0" applyAlignment="0" applyProtection="0"/>
    <xf numFmtId="0" fontId="51" fillId="0" borderId="15" applyNumberFormat="0" applyFill="0" applyAlignment="0" applyProtection="0"/>
    <xf numFmtId="0" fontId="51" fillId="0" borderId="15" applyNumberFormat="0" applyFill="0" applyAlignment="0" applyProtection="0"/>
    <xf numFmtId="0" fontId="51" fillId="0" borderId="15" applyNumberFormat="0" applyFill="0" applyAlignment="0" applyProtection="0"/>
    <xf numFmtId="0" fontId="51" fillId="0" borderId="15" applyNumberFormat="0" applyFill="0" applyAlignment="0" applyProtection="0"/>
    <xf numFmtId="0" fontId="51" fillId="0" borderId="15" applyNumberFormat="0" applyFill="0" applyAlignment="0" applyProtection="0"/>
    <xf numFmtId="0" fontId="51" fillId="0" borderId="15" applyNumberFormat="0" applyFill="0" applyAlignment="0" applyProtection="0"/>
    <xf numFmtId="0" fontId="51" fillId="0" borderId="15" applyNumberFormat="0" applyFill="0" applyAlignment="0" applyProtection="0"/>
    <xf numFmtId="0" fontId="51" fillId="0" borderId="15" applyNumberFormat="0" applyFill="0" applyAlignment="0" applyProtection="0"/>
    <xf numFmtId="0" fontId="51" fillId="0" borderId="15" applyNumberFormat="0" applyFill="0" applyAlignment="0" applyProtection="0"/>
    <xf numFmtId="0" fontId="51" fillId="0" borderId="15" applyNumberFormat="0" applyFill="0" applyAlignment="0" applyProtection="0"/>
    <xf numFmtId="0" fontId="51" fillId="0" borderId="15" applyNumberFormat="0" applyFill="0" applyAlignment="0" applyProtection="0"/>
    <xf numFmtId="0" fontId="51" fillId="0" borderId="15" applyNumberFormat="0" applyFill="0" applyAlignment="0" applyProtection="0"/>
    <xf numFmtId="0" fontId="51" fillId="0" borderId="15" applyNumberFormat="0" applyFill="0" applyAlignment="0" applyProtection="0"/>
    <xf numFmtId="0" fontId="51" fillId="0" borderId="15" applyNumberFormat="0" applyFill="0" applyAlignment="0" applyProtection="0"/>
    <xf numFmtId="0" fontId="51" fillId="0" borderId="15" applyNumberFormat="0" applyFill="0" applyAlignment="0" applyProtection="0"/>
    <xf numFmtId="0" fontId="1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79"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12"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1" fillId="0" borderId="0"/>
    <xf numFmtId="0" fontId="1" fillId="0" borderId="0"/>
    <xf numFmtId="0" fontId="2" fillId="0" borderId="0"/>
    <xf numFmtId="0" fontId="120" fillId="0" borderId="0"/>
    <xf numFmtId="0" fontId="120" fillId="0" borderId="0"/>
    <xf numFmtId="0" fontId="120" fillId="0" borderId="0"/>
    <xf numFmtId="0" fontId="4" fillId="0" borderId="0"/>
    <xf numFmtId="0" fontId="120" fillId="0" borderId="0"/>
    <xf numFmtId="0" fontId="120" fillId="0" borderId="0"/>
    <xf numFmtId="0" fontId="120" fillId="0" borderId="0"/>
    <xf numFmtId="0" fontId="120" fillId="0" borderId="0"/>
    <xf numFmtId="0" fontId="120" fillId="0" borderId="0"/>
    <xf numFmtId="0" fontId="120" fillId="0" borderId="0"/>
    <xf numFmtId="0" fontId="12" fillId="0" borderId="0"/>
    <xf numFmtId="0" fontId="4" fillId="0" borderId="0"/>
    <xf numFmtId="0" fontId="4" fillId="0" borderId="0"/>
    <xf numFmtId="0" fontId="4" fillId="0" borderId="0"/>
    <xf numFmtId="0" fontId="4" fillId="0" borderId="0"/>
    <xf numFmtId="0" fontId="2" fillId="0" borderId="0"/>
    <xf numFmtId="0" fontId="1" fillId="0" borderId="0"/>
    <xf numFmtId="0" fontId="1" fillId="0" borderId="0"/>
    <xf numFmtId="0" fontId="2" fillId="0" borderId="0"/>
    <xf numFmtId="0" fontId="120" fillId="0" borderId="0"/>
    <xf numFmtId="0" fontId="120" fillId="0" borderId="0"/>
    <xf numFmtId="0" fontId="120" fillId="0" borderId="0"/>
    <xf numFmtId="0" fontId="120" fillId="0" borderId="0"/>
    <xf numFmtId="0" fontId="120" fillId="0" borderId="0"/>
    <xf numFmtId="0" fontId="120" fillId="0" borderId="0"/>
    <xf numFmtId="0" fontId="120" fillId="0" borderId="0"/>
    <xf numFmtId="0" fontId="120" fillId="0" borderId="0"/>
    <xf numFmtId="0" fontId="120" fillId="0" borderId="0"/>
    <xf numFmtId="0" fontId="120" fillId="0" borderId="0"/>
    <xf numFmtId="0" fontId="12" fillId="0" borderId="0"/>
    <xf numFmtId="0" fontId="4" fillId="0" borderId="0"/>
    <xf numFmtId="0" fontId="4" fillId="0" borderId="0"/>
    <xf numFmtId="0" fontId="52" fillId="0" borderId="0">
      <alignment vertical="top"/>
    </xf>
    <xf numFmtId="0" fontId="120" fillId="0" borderId="0"/>
    <xf numFmtId="0" fontId="120" fillId="0" borderId="0"/>
    <xf numFmtId="0" fontId="120" fillId="0" borderId="0"/>
    <xf numFmtId="0" fontId="120" fillId="0" borderId="0"/>
    <xf numFmtId="0" fontId="120" fillId="0" borderId="0"/>
    <xf numFmtId="0" fontId="120" fillId="0" borderId="0"/>
    <xf numFmtId="0" fontId="120" fillId="0" borderId="0"/>
    <xf numFmtId="0" fontId="120" fillId="0" borderId="0"/>
    <xf numFmtId="0" fontId="21" fillId="0" borderId="0"/>
    <xf numFmtId="0" fontId="120" fillId="0" borderId="0"/>
    <xf numFmtId="0" fontId="12" fillId="0" borderId="0"/>
    <xf numFmtId="0" fontId="4" fillId="0" borderId="0"/>
    <xf numFmtId="0" fontId="4" fillId="0" borderId="0"/>
    <xf numFmtId="0" fontId="2" fillId="0" borderId="0"/>
    <xf numFmtId="0" fontId="1" fillId="0" borderId="0"/>
    <xf numFmtId="0" fontId="1" fillId="0" borderId="0"/>
    <xf numFmtId="0" fontId="2" fillId="0" borderId="0"/>
    <xf numFmtId="0" fontId="120" fillId="0" borderId="0"/>
    <xf numFmtId="0" fontId="120" fillId="0" borderId="0"/>
    <xf numFmtId="0" fontId="120" fillId="0" borderId="0"/>
    <xf numFmtId="0" fontId="120" fillId="0" borderId="0"/>
    <xf numFmtId="0" fontId="120" fillId="0" borderId="0"/>
    <xf numFmtId="0" fontId="120" fillId="0" borderId="0"/>
    <xf numFmtId="0" fontId="120" fillId="0" borderId="0"/>
    <xf numFmtId="0" fontId="120" fillId="0" borderId="0"/>
    <xf numFmtId="0" fontId="120" fillId="0" borderId="0"/>
    <xf numFmtId="0" fontId="120" fillId="0" borderId="0"/>
    <xf numFmtId="0" fontId="12" fillId="0" borderId="0"/>
    <xf numFmtId="0" fontId="120" fillId="0" borderId="0"/>
    <xf numFmtId="0" fontId="120" fillId="0" borderId="0"/>
    <xf numFmtId="0" fontId="120" fillId="0" borderId="0"/>
    <xf numFmtId="0" fontId="120" fillId="0" borderId="0"/>
    <xf numFmtId="0" fontId="120" fillId="0" borderId="0"/>
    <xf numFmtId="0" fontId="12" fillId="0" borderId="0"/>
    <xf numFmtId="0" fontId="12"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2" fillId="0" borderId="0"/>
    <xf numFmtId="0" fontId="12" fillId="0" borderId="0"/>
    <xf numFmtId="0" fontId="12" fillId="0" borderId="0"/>
    <xf numFmtId="0" fontId="12" fillId="0" borderId="0"/>
    <xf numFmtId="0" fontId="4" fillId="0" borderId="0"/>
    <xf numFmtId="0" fontId="4" fillId="0" borderId="0"/>
    <xf numFmtId="0" fontId="4" fillId="0" borderId="0"/>
    <xf numFmtId="0" fontId="4" fillId="0" borderId="0"/>
    <xf numFmtId="0" fontId="4" fillId="0" borderId="0"/>
    <xf numFmtId="0" fontId="4" fillId="0" borderId="0"/>
    <xf numFmtId="0" fontId="34" fillId="0" borderId="0"/>
    <xf numFmtId="0" fontId="4" fillId="0" borderId="0"/>
    <xf numFmtId="0" fontId="4" fillId="0" borderId="0"/>
    <xf numFmtId="0" fontId="34" fillId="0" borderId="0"/>
    <xf numFmtId="0" fontId="4" fillId="0" borderId="0"/>
    <xf numFmtId="0" fontId="4" fillId="0" borderId="0"/>
    <xf numFmtId="0" fontId="34" fillId="0" borderId="0"/>
    <xf numFmtId="0" fontId="4" fillId="0" borderId="0"/>
    <xf numFmtId="0" fontId="34" fillId="0" borderId="0"/>
    <xf numFmtId="0" fontId="4" fillId="0" borderId="0"/>
    <xf numFmtId="0" fontId="34" fillId="0" borderId="0"/>
    <xf numFmtId="0" fontId="4" fillId="0" borderId="0"/>
    <xf numFmtId="0" fontId="34" fillId="0" borderId="0"/>
    <xf numFmtId="0" fontId="4" fillId="0" borderId="0"/>
    <xf numFmtId="0" fontId="34" fillId="0" borderId="0"/>
    <xf numFmtId="0" fontId="34" fillId="0" borderId="0"/>
    <xf numFmtId="0" fontId="4" fillId="0" borderId="0"/>
    <xf numFmtId="0" fontId="4" fillId="0" borderId="0"/>
    <xf numFmtId="0" fontId="4" fillId="0" borderId="0"/>
    <xf numFmtId="0" fontId="34" fillId="0" borderId="0"/>
    <xf numFmtId="0" fontId="34" fillId="0" borderId="0"/>
    <xf numFmtId="0" fontId="4" fillId="0" borderId="0"/>
    <xf numFmtId="0" fontId="4" fillId="0" borderId="0"/>
    <xf numFmtId="0" fontId="34" fillId="0" borderId="0"/>
    <xf numFmtId="0" fontId="34" fillId="0" borderId="0"/>
    <xf numFmtId="0" fontId="4" fillId="0" borderId="0"/>
    <xf numFmtId="0" fontId="4" fillId="0" borderId="0"/>
    <xf numFmtId="0" fontId="4" fillId="0" borderId="0"/>
    <xf numFmtId="0" fontId="34" fillId="0" borderId="0"/>
    <xf numFmtId="0" fontId="4" fillId="0" borderId="0"/>
    <xf numFmtId="0" fontId="34" fillId="0" borderId="0"/>
    <xf numFmtId="0" fontId="34" fillId="0" borderId="0"/>
    <xf numFmtId="0" fontId="4" fillId="0" borderId="0"/>
    <xf numFmtId="0" fontId="4" fillId="0" borderId="0"/>
    <xf numFmtId="0" fontId="4" fillId="0" borderId="0"/>
    <xf numFmtId="0" fontId="34" fillId="0" borderId="0"/>
    <xf numFmtId="0" fontId="34" fillId="0" borderId="0"/>
    <xf numFmtId="0" fontId="4" fillId="0" borderId="0"/>
    <xf numFmtId="0" fontId="4" fillId="0" borderId="0"/>
    <xf numFmtId="0" fontId="34" fillId="0" borderId="0"/>
    <xf numFmtId="0" fontId="4" fillId="0" borderId="0"/>
    <xf numFmtId="0" fontId="4" fillId="0" borderId="0"/>
    <xf numFmtId="0" fontId="4" fillId="0" borderId="0"/>
    <xf numFmtId="0" fontId="4" fillId="0" borderId="0"/>
    <xf numFmtId="0" fontId="34" fillId="0" borderId="0"/>
    <xf numFmtId="0" fontId="4" fillId="0" borderId="0"/>
    <xf numFmtId="0" fontId="4" fillId="0" borderId="0"/>
    <xf numFmtId="0" fontId="4" fillId="0" borderId="0"/>
    <xf numFmtId="0" fontId="4" fillId="0" borderId="0"/>
    <xf numFmtId="0" fontId="4" fillId="0" borderId="0"/>
    <xf numFmtId="0" fontId="34" fillId="0" borderId="0"/>
    <xf numFmtId="0" fontId="34" fillId="0" borderId="0"/>
    <xf numFmtId="0" fontId="34" fillId="0" borderId="0"/>
    <xf numFmtId="0" fontId="4" fillId="0" borderId="0"/>
    <xf numFmtId="0" fontId="34" fillId="0" borderId="0"/>
    <xf numFmtId="0" fontId="34" fillId="0" borderId="0"/>
    <xf numFmtId="0" fontId="4" fillId="0" borderId="0"/>
    <xf numFmtId="0" fontId="4" fillId="0" borderId="0"/>
    <xf numFmtId="0" fontId="4" fillId="0" borderId="0"/>
    <xf numFmtId="0" fontId="34" fillId="0" borderId="0"/>
    <xf numFmtId="0" fontId="34" fillId="0" borderId="0"/>
    <xf numFmtId="0" fontId="4" fillId="0" borderId="0"/>
    <xf numFmtId="0" fontId="4" fillId="0" borderId="0"/>
    <xf numFmtId="0" fontId="34" fillId="0" borderId="0"/>
    <xf numFmtId="0" fontId="4" fillId="0" borderId="0"/>
    <xf numFmtId="0" fontId="4" fillId="0" borderId="0"/>
    <xf numFmtId="0" fontId="4" fillId="0" borderId="0"/>
    <xf numFmtId="0" fontId="4" fillId="0" borderId="0"/>
    <xf numFmtId="0" fontId="4" fillId="0" borderId="0"/>
    <xf numFmtId="0" fontId="4" fillId="0" borderId="0"/>
    <xf numFmtId="0" fontId="34" fillId="0" borderId="0"/>
    <xf numFmtId="0" fontId="4" fillId="0" borderId="0"/>
    <xf numFmtId="0" fontId="4" fillId="0" borderId="0"/>
    <xf numFmtId="0" fontId="4" fillId="0" borderId="0"/>
    <xf numFmtId="0" fontId="4" fillId="0" borderId="0"/>
    <xf numFmtId="0" fontId="34" fillId="0" borderId="0"/>
    <xf numFmtId="0" fontId="4" fillId="0" borderId="0"/>
    <xf numFmtId="0" fontId="4" fillId="0" borderId="0"/>
    <xf numFmtId="0" fontId="4" fillId="0" borderId="0"/>
    <xf numFmtId="0" fontId="4" fillId="0" borderId="0"/>
    <xf numFmtId="0" fontId="4" fillId="0" borderId="0"/>
    <xf numFmtId="0" fontId="34" fillId="0" borderId="0"/>
    <xf numFmtId="0" fontId="4" fillId="0" borderId="0"/>
    <xf numFmtId="0" fontId="34" fillId="0" borderId="0"/>
    <xf numFmtId="0" fontId="4" fillId="0" borderId="0"/>
    <xf numFmtId="0" fontId="34" fillId="0" borderId="0"/>
    <xf numFmtId="0" fontId="34" fillId="0" borderId="0"/>
    <xf numFmtId="0" fontId="34" fillId="0" borderId="0"/>
    <xf numFmtId="0" fontId="4" fillId="0" borderId="0"/>
    <xf numFmtId="0" fontId="34" fillId="0" borderId="0"/>
    <xf numFmtId="0" fontId="34" fillId="0" borderId="0"/>
    <xf numFmtId="0" fontId="4" fillId="0" borderId="0"/>
    <xf numFmtId="0" fontId="4" fillId="0" borderId="0"/>
    <xf numFmtId="0" fontId="4" fillId="0" borderId="0"/>
    <xf numFmtId="0" fontId="34" fillId="0" borderId="0"/>
    <xf numFmtId="0" fontId="34" fillId="0" borderId="0"/>
    <xf numFmtId="0" fontId="4" fillId="0" borderId="0"/>
    <xf numFmtId="0" fontId="34" fillId="0" borderId="0"/>
    <xf numFmtId="0" fontId="34" fillId="0" borderId="0"/>
    <xf numFmtId="0" fontId="34" fillId="0" borderId="0"/>
    <xf numFmtId="0" fontId="34" fillId="0" borderId="0"/>
    <xf numFmtId="0" fontId="34" fillId="0" borderId="0"/>
    <xf numFmtId="0" fontId="34" fillId="0" borderId="0"/>
    <xf numFmtId="0" fontId="4" fillId="0" borderId="0"/>
    <xf numFmtId="0" fontId="34" fillId="0" borderId="0"/>
    <xf numFmtId="0" fontId="4" fillId="0" borderId="0"/>
    <xf numFmtId="0" fontId="4" fillId="0" borderId="0"/>
    <xf numFmtId="0" fontId="4" fillId="0" borderId="0"/>
    <xf numFmtId="0" fontId="4" fillId="0" borderId="0"/>
    <xf numFmtId="0" fontId="34" fillId="0" borderId="0"/>
    <xf numFmtId="0" fontId="4" fillId="0" borderId="0"/>
    <xf numFmtId="0" fontId="4" fillId="0" borderId="0"/>
    <xf numFmtId="0" fontId="4" fillId="0" borderId="0"/>
    <xf numFmtId="0" fontId="4" fillId="0" borderId="0"/>
    <xf numFmtId="0" fontId="4" fillId="0" borderId="0"/>
    <xf numFmtId="0" fontId="4" fillId="0" borderId="0"/>
    <xf numFmtId="0" fontId="34" fillId="0" borderId="0"/>
    <xf numFmtId="0" fontId="4" fillId="0" borderId="0"/>
    <xf numFmtId="0" fontId="34" fillId="0" borderId="0"/>
    <xf numFmtId="0" fontId="4" fillId="0" borderId="0"/>
    <xf numFmtId="0" fontId="34" fillId="0" borderId="0"/>
    <xf numFmtId="0" fontId="4" fillId="0" borderId="0"/>
    <xf numFmtId="0" fontId="34" fillId="0" borderId="0"/>
    <xf numFmtId="0" fontId="4" fillId="0" borderId="0"/>
    <xf numFmtId="0" fontId="4" fillId="0" borderId="0"/>
    <xf numFmtId="0" fontId="34" fillId="0" borderId="0"/>
    <xf numFmtId="0" fontId="4" fillId="0" borderId="0"/>
    <xf numFmtId="0" fontId="34" fillId="0" borderId="0"/>
    <xf numFmtId="0" fontId="4" fillId="0" borderId="0"/>
    <xf numFmtId="0" fontId="34" fillId="0" borderId="0"/>
    <xf numFmtId="0" fontId="4" fillId="0" borderId="0"/>
    <xf numFmtId="0" fontId="34" fillId="0" borderId="0"/>
    <xf numFmtId="0" fontId="4" fillId="0" borderId="0"/>
    <xf numFmtId="0" fontId="4" fillId="0" borderId="0"/>
    <xf numFmtId="0" fontId="34" fillId="0" borderId="0"/>
    <xf numFmtId="0" fontId="4" fillId="0" borderId="0"/>
    <xf numFmtId="0" fontId="34" fillId="0" borderId="0"/>
    <xf numFmtId="0" fontId="4" fillId="0" borderId="0"/>
    <xf numFmtId="0" fontId="34" fillId="0" borderId="0"/>
    <xf numFmtId="0" fontId="4" fillId="0" borderId="0"/>
    <xf numFmtId="0" fontId="34" fillId="0" borderId="0"/>
    <xf numFmtId="0" fontId="4" fillId="0" borderId="0"/>
    <xf numFmtId="0" fontId="34" fillId="0" borderId="0"/>
    <xf numFmtId="0" fontId="4" fillId="0" borderId="0"/>
    <xf numFmtId="0" fontId="34" fillId="0" borderId="0"/>
    <xf numFmtId="0" fontId="4" fillId="0" borderId="0"/>
    <xf numFmtId="0" fontId="34" fillId="0" borderId="0"/>
    <xf numFmtId="0" fontId="4" fillId="0" borderId="0"/>
    <xf numFmtId="0" fontId="4" fillId="0" borderId="0"/>
    <xf numFmtId="0" fontId="34" fillId="0" borderId="0"/>
    <xf numFmtId="0" fontId="4" fillId="0" borderId="0"/>
    <xf numFmtId="0" fontId="34" fillId="0" borderId="0"/>
    <xf numFmtId="0" fontId="4" fillId="0" borderId="0"/>
    <xf numFmtId="0" fontId="4" fillId="0" borderId="0"/>
    <xf numFmtId="0" fontId="4" fillId="0" borderId="0"/>
    <xf numFmtId="0" fontId="4" fillId="0" borderId="0"/>
    <xf numFmtId="0" fontId="4" fillId="0" borderId="0"/>
    <xf numFmtId="0" fontId="34" fillId="0" borderId="0"/>
    <xf numFmtId="0" fontId="4" fillId="0" borderId="0"/>
    <xf numFmtId="0" fontId="4" fillId="0" borderId="0"/>
    <xf numFmtId="0" fontId="4" fillId="0" borderId="0"/>
    <xf numFmtId="0" fontId="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34" fillId="0" borderId="0"/>
    <xf numFmtId="0" fontId="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4" fillId="0" borderId="0"/>
    <xf numFmtId="0" fontId="34" fillId="0" borderId="0"/>
    <xf numFmtId="0" fontId="110" fillId="0" borderId="0"/>
    <xf numFmtId="0" fontId="3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4" fillId="0" borderId="0"/>
    <xf numFmtId="0" fontId="12" fillId="0" borderId="0"/>
    <xf numFmtId="0" fontId="76" fillId="0" borderId="0"/>
    <xf numFmtId="0" fontId="120" fillId="0" borderId="0"/>
    <xf numFmtId="0" fontId="21" fillId="0" borderId="0"/>
    <xf numFmtId="0" fontId="72" fillId="0" borderId="0"/>
    <xf numFmtId="0" fontId="120" fillId="0" borderId="0"/>
    <xf numFmtId="0" fontId="21" fillId="0" borderId="0"/>
    <xf numFmtId="0" fontId="72" fillId="0" borderId="0"/>
    <xf numFmtId="0" fontId="120" fillId="0" borderId="0"/>
    <xf numFmtId="0" fontId="120" fillId="0" borderId="0"/>
    <xf numFmtId="0" fontId="120" fillId="0" borderId="0"/>
    <xf numFmtId="0" fontId="120" fillId="0" borderId="0"/>
    <xf numFmtId="0" fontId="120" fillId="0" borderId="0"/>
    <xf numFmtId="0" fontId="120" fillId="0" borderId="0"/>
    <xf numFmtId="0" fontId="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21"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20" fillId="0" borderId="0"/>
    <xf numFmtId="0" fontId="120" fillId="0" borderId="0"/>
    <xf numFmtId="0" fontId="120" fillId="0" borderId="0"/>
    <xf numFmtId="0" fontId="120" fillId="0" borderId="0"/>
    <xf numFmtId="0" fontId="120" fillId="0" borderId="0"/>
    <xf numFmtId="0" fontId="120" fillId="0" borderId="0"/>
    <xf numFmtId="0" fontId="120" fillId="0" borderId="0"/>
    <xf numFmtId="0" fontId="120" fillId="0" borderId="0"/>
    <xf numFmtId="0" fontId="120" fillId="0" borderId="0"/>
    <xf numFmtId="0" fontId="120" fillId="0" borderId="0"/>
    <xf numFmtId="0" fontId="4" fillId="0" borderId="0"/>
    <xf numFmtId="0" fontId="4" fillId="0" borderId="0"/>
    <xf numFmtId="0" fontId="54" fillId="0" borderId="0"/>
    <xf numFmtId="0" fontId="120" fillId="0" borderId="0"/>
    <xf numFmtId="0" fontId="122" fillId="0" borderId="0"/>
    <xf numFmtId="0" fontId="72" fillId="0" borderId="0"/>
    <xf numFmtId="0" fontId="120" fillId="0" borderId="0"/>
    <xf numFmtId="0" fontId="120" fillId="0" borderId="0"/>
    <xf numFmtId="0" fontId="120" fillId="0" borderId="0"/>
    <xf numFmtId="0" fontId="120" fillId="0" borderId="0"/>
    <xf numFmtId="0" fontId="120" fillId="0" borderId="0"/>
    <xf numFmtId="0" fontId="120" fillId="0" borderId="0"/>
    <xf numFmtId="0" fontId="120" fillId="0" borderId="0"/>
    <xf numFmtId="0" fontId="120" fillId="0" borderId="0"/>
    <xf numFmtId="0" fontId="120" fillId="0" borderId="0"/>
    <xf numFmtId="0" fontId="12"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20" fillId="0" borderId="0"/>
    <xf numFmtId="0" fontId="120" fillId="0" borderId="0"/>
    <xf numFmtId="0" fontId="120" fillId="0" borderId="0"/>
    <xf numFmtId="0" fontId="120" fillId="0" borderId="0"/>
    <xf numFmtId="0" fontId="120" fillId="0" borderId="0"/>
    <xf numFmtId="0" fontId="120" fillId="0" borderId="0"/>
    <xf numFmtId="0" fontId="120" fillId="0" borderId="0"/>
    <xf numFmtId="0" fontId="120" fillId="0" borderId="0"/>
    <xf numFmtId="0" fontId="120" fillId="0" borderId="0"/>
    <xf numFmtId="0" fontId="120" fillId="0" borderId="0"/>
    <xf numFmtId="0" fontId="1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1"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120" fillId="0" borderId="0"/>
    <xf numFmtId="0" fontId="120" fillId="0" borderId="0"/>
    <xf numFmtId="0" fontId="120" fillId="0" borderId="0"/>
    <xf numFmtId="0" fontId="120" fillId="0" borderId="0"/>
    <xf numFmtId="0" fontId="120" fillId="0" borderId="0"/>
    <xf numFmtId="0" fontId="120" fillId="0" borderId="0"/>
    <xf numFmtId="0" fontId="120" fillId="0" borderId="0"/>
    <xf numFmtId="0" fontId="120" fillId="0" borderId="0"/>
    <xf numFmtId="0" fontId="120" fillId="0" borderId="0"/>
    <xf numFmtId="0" fontId="120" fillId="0" borderId="0"/>
    <xf numFmtId="0" fontId="72" fillId="0" borderId="0"/>
    <xf numFmtId="0" fontId="12" fillId="0" borderId="0"/>
    <xf numFmtId="0" fontId="4" fillId="0" borderId="0"/>
    <xf numFmtId="0" fontId="4" fillId="0" borderId="0"/>
    <xf numFmtId="0" fontId="120" fillId="0" borderId="0"/>
    <xf numFmtId="0" fontId="120" fillId="0" borderId="0"/>
    <xf numFmtId="0" fontId="120" fillId="0" borderId="0"/>
    <xf numFmtId="0" fontId="120" fillId="0" borderId="0"/>
    <xf numFmtId="0" fontId="120" fillId="0" borderId="0"/>
    <xf numFmtId="0" fontId="120" fillId="0" borderId="0"/>
    <xf numFmtId="0" fontId="120" fillId="0" borderId="0"/>
    <xf numFmtId="0" fontId="120" fillId="0" borderId="0"/>
    <xf numFmtId="0" fontId="120" fillId="0" borderId="0"/>
    <xf numFmtId="0" fontId="120" fillId="0" borderId="0"/>
    <xf numFmtId="0" fontId="12" fillId="0" borderId="0"/>
    <xf numFmtId="0" fontId="53" fillId="0" borderId="0"/>
    <xf numFmtId="0" fontId="53" fillId="0" borderId="0"/>
    <xf numFmtId="0" fontId="53" fillId="0" borderId="0"/>
    <xf numFmtId="0" fontId="4" fillId="0" borderId="0"/>
    <xf numFmtId="0" fontId="4" fillId="0" borderId="0"/>
    <xf numFmtId="0" fontId="4" fillId="0" borderId="0"/>
    <xf numFmtId="0" fontId="26" fillId="0" borderId="0"/>
    <xf numFmtId="0" fontId="21" fillId="0" borderId="0"/>
    <xf numFmtId="0" fontId="21"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26" fillId="0" borderId="0"/>
    <xf numFmtId="0" fontId="120" fillId="0" borderId="0"/>
    <xf numFmtId="0" fontId="120" fillId="0" borderId="0"/>
    <xf numFmtId="0" fontId="120" fillId="0" borderId="0"/>
    <xf numFmtId="0" fontId="120" fillId="0" borderId="0"/>
    <xf numFmtId="0" fontId="120" fillId="0" borderId="0"/>
    <xf numFmtId="0" fontId="120" fillId="0" borderId="0"/>
    <xf numFmtId="0" fontId="120" fillId="0" borderId="0"/>
    <xf numFmtId="0" fontId="120" fillId="0" borderId="0"/>
    <xf numFmtId="0" fontId="120" fillId="0" borderId="0"/>
    <xf numFmtId="0" fontId="120" fillId="0" borderId="0"/>
    <xf numFmtId="0" fontId="1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1" fillId="0" borderId="0"/>
    <xf numFmtId="0" fontId="1" fillId="0" borderId="0"/>
    <xf numFmtId="0" fontId="2" fillId="0" borderId="0"/>
    <xf numFmtId="0" fontId="120" fillId="0" borderId="0"/>
    <xf numFmtId="0" fontId="120" fillId="0" borderId="0"/>
    <xf numFmtId="0" fontId="120" fillId="0" borderId="0"/>
    <xf numFmtId="0" fontId="120" fillId="0" borderId="0"/>
    <xf numFmtId="0" fontId="120" fillId="0" borderId="0"/>
    <xf numFmtId="0" fontId="21" fillId="0" borderId="0"/>
    <xf numFmtId="0" fontId="21" fillId="0" borderId="0"/>
    <xf numFmtId="0" fontId="72" fillId="0" borderId="0"/>
    <xf numFmtId="0" fontId="21" fillId="0" borderId="0"/>
    <xf numFmtId="0" fontId="21" fillId="0" borderId="0"/>
    <xf numFmtId="0" fontId="52" fillId="0" borderId="0">
      <alignment vertical="top"/>
    </xf>
    <xf numFmtId="0" fontId="56" fillId="0" borderId="7" applyNumberFormat="0" applyFill="0" applyAlignment="0" applyProtection="0"/>
    <xf numFmtId="0" fontId="56" fillId="0" borderId="7" applyNumberFormat="0" applyFill="0" applyAlignment="0" applyProtection="0"/>
    <xf numFmtId="0" fontId="56" fillId="0" borderId="7" applyNumberFormat="0" applyFill="0" applyAlignment="0" applyProtection="0"/>
    <xf numFmtId="0" fontId="56" fillId="0" borderId="7" applyNumberFormat="0" applyFill="0" applyAlignment="0" applyProtection="0"/>
    <xf numFmtId="0" fontId="56" fillId="0" borderId="7" applyNumberFormat="0" applyFill="0" applyAlignment="0" applyProtection="0"/>
    <xf numFmtId="0" fontId="56" fillId="0" borderId="7" applyNumberFormat="0" applyFill="0" applyAlignment="0" applyProtection="0"/>
    <xf numFmtId="0" fontId="56" fillId="0" borderId="7" applyNumberFormat="0" applyFill="0" applyAlignment="0" applyProtection="0"/>
    <xf numFmtId="0" fontId="56" fillId="0" borderId="7" applyNumberFormat="0" applyFill="0" applyAlignment="0" applyProtection="0"/>
    <xf numFmtId="0" fontId="56" fillId="0" borderId="7" applyNumberFormat="0" applyFill="0" applyAlignment="0" applyProtection="0"/>
    <xf numFmtId="0" fontId="56" fillId="0" borderId="7" applyNumberFormat="0" applyFill="0" applyAlignment="0" applyProtection="0"/>
    <xf numFmtId="0" fontId="56" fillId="0" borderId="7" applyNumberFormat="0" applyFill="0" applyAlignment="0" applyProtection="0"/>
    <xf numFmtId="0" fontId="56" fillId="0" borderId="7" applyNumberFormat="0" applyFill="0" applyAlignment="0" applyProtection="0"/>
    <xf numFmtId="0" fontId="56" fillId="0" borderId="7" applyNumberFormat="0" applyFill="0" applyAlignment="0" applyProtection="0"/>
    <xf numFmtId="0" fontId="56" fillId="0" borderId="7" applyNumberFormat="0" applyFill="0" applyAlignment="0" applyProtection="0"/>
    <xf numFmtId="0" fontId="56" fillId="0" borderId="7" applyNumberFormat="0" applyFill="0" applyAlignment="0" applyProtection="0"/>
    <xf numFmtId="0" fontId="56" fillId="0" borderId="7" applyNumberFormat="0" applyFill="0" applyAlignment="0" applyProtection="0"/>
    <xf numFmtId="0" fontId="56" fillId="0" borderId="7" applyNumberFormat="0" applyFill="0" applyAlignment="0" applyProtection="0"/>
    <xf numFmtId="0" fontId="56" fillId="0" borderId="7" applyNumberFormat="0" applyFill="0" applyAlignment="0" applyProtection="0"/>
    <xf numFmtId="0" fontId="56" fillId="0" borderId="7" applyNumberFormat="0" applyFill="0" applyAlignment="0" applyProtection="0"/>
    <xf numFmtId="0" fontId="56" fillId="0" borderId="7" applyNumberFormat="0" applyFill="0" applyAlignment="0" applyProtection="0"/>
    <xf numFmtId="0" fontId="56" fillId="0" borderId="7" applyNumberFormat="0" applyFill="0" applyAlignment="0" applyProtection="0"/>
    <xf numFmtId="0" fontId="56" fillId="0" borderId="7" applyNumberFormat="0" applyFill="0" applyAlignment="0" applyProtection="0"/>
    <xf numFmtId="0" fontId="56" fillId="0" borderId="7" applyNumberFormat="0" applyFill="0" applyAlignment="0" applyProtection="0"/>
    <xf numFmtId="0" fontId="56" fillId="0" borderId="7" applyNumberFormat="0" applyFill="0" applyAlignment="0" applyProtection="0"/>
    <xf numFmtId="0" fontId="56" fillId="0" borderId="7" applyNumberFormat="0" applyFill="0" applyAlignment="0" applyProtection="0"/>
    <xf numFmtId="0" fontId="56" fillId="0" borderId="7" applyNumberFormat="0" applyFill="0" applyAlignment="0" applyProtection="0"/>
    <xf numFmtId="0" fontId="56" fillId="0" borderId="7" applyNumberFormat="0" applyFill="0" applyAlignment="0" applyProtection="0"/>
    <xf numFmtId="0" fontId="56" fillId="0" borderId="7" applyNumberFormat="0" applyFill="0" applyAlignment="0" applyProtection="0"/>
    <xf numFmtId="0" fontId="56" fillId="0" borderId="7" applyNumberFormat="0" applyFill="0" applyAlignment="0" applyProtection="0"/>
    <xf numFmtId="0" fontId="56" fillId="0" borderId="7" applyNumberFormat="0" applyFill="0" applyAlignment="0" applyProtection="0"/>
    <xf numFmtId="0" fontId="56" fillId="0" borderId="7" applyNumberFormat="0" applyFill="0" applyAlignment="0" applyProtection="0"/>
    <xf numFmtId="0" fontId="56" fillId="0" borderId="7" applyNumberFormat="0" applyFill="0" applyAlignment="0" applyProtection="0"/>
    <xf numFmtId="0" fontId="56" fillId="0" borderId="7" applyNumberFormat="0" applyFill="0" applyAlignment="0" applyProtection="0"/>
    <xf numFmtId="0" fontId="56" fillId="0" borderId="7" applyNumberFormat="0" applyFill="0" applyAlignment="0" applyProtection="0"/>
    <xf numFmtId="0" fontId="56" fillId="0" borderId="7" applyNumberFormat="0" applyFill="0" applyAlignment="0" applyProtection="0"/>
    <xf numFmtId="0" fontId="56" fillId="0" borderId="7" applyNumberFormat="0" applyFill="0" applyAlignment="0" applyProtection="0"/>
    <xf numFmtId="0" fontId="56" fillId="0" borderId="7" applyNumberFormat="0" applyFill="0" applyAlignment="0" applyProtection="0"/>
    <xf numFmtId="0" fontId="56" fillId="0" borderId="7" applyNumberFormat="0" applyFill="0" applyAlignment="0" applyProtection="0"/>
    <xf numFmtId="0" fontId="56" fillId="0" borderId="7" applyNumberFormat="0" applyFill="0" applyAlignment="0" applyProtection="0"/>
    <xf numFmtId="0" fontId="56" fillId="0" borderId="7" applyNumberFormat="0" applyFill="0" applyAlignment="0" applyProtection="0"/>
    <xf numFmtId="0" fontId="56" fillId="0" borderId="7" applyNumberFormat="0" applyFill="0" applyAlignment="0" applyProtection="0"/>
    <xf numFmtId="0" fontId="56" fillId="0" borderId="7" applyNumberFormat="0" applyFill="0" applyAlignment="0" applyProtection="0"/>
    <xf numFmtId="0" fontId="56" fillId="0" borderId="7" applyNumberFormat="0" applyFill="0" applyAlignment="0" applyProtection="0"/>
    <xf numFmtId="0" fontId="56" fillId="0" borderId="7" applyNumberFormat="0" applyFill="0" applyAlignment="0" applyProtection="0"/>
    <xf numFmtId="0" fontId="56" fillId="0" borderId="7" applyNumberFormat="0" applyFill="0" applyAlignment="0" applyProtection="0"/>
    <xf numFmtId="0" fontId="56" fillId="0" borderId="7" applyNumberFormat="0" applyFill="0" applyAlignment="0" applyProtection="0"/>
    <xf numFmtId="0" fontId="56" fillId="0" borderId="7" applyNumberFormat="0" applyFill="0" applyAlignment="0" applyProtection="0"/>
    <xf numFmtId="0" fontId="56" fillId="0" borderId="7" applyNumberFormat="0" applyFill="0" applyAlignment="0" applyProtection="0"/>
    <xf numFmtId="0" fontId="56" fillId="0" borderId="7" applyNumberFormat="0" applyFill="0" applyAlignment="0" applyProtection="0"/>
    <xf numFmtId="0" fontId="56" fillId="0" borderId="7" applyNumberFormat="0" applyFill="0" applyAlignment="0" applyProtection="0"/>
    <xf numFmtId="0" fontId="56" fillId="0" borderId="7" applyNumberFormat="0" applyFill="0" applyAlignment="0" applyProtection="0"/>
    <xf numFmtId="0" fontId="56" fillId="0" borderId="7" applyNumberFormat="0" applyFill="0" applyAlignment="0" applyProtection="0"/>
    <xf numFmtId="0" fontId="14" fillId="0" borderId="16" applyNumberFormat="0" applyFill="0" applyAlignment="0" applyProtection="0"/>
    <xf numFmtId="0" fontId="14" fillId="0" borderId="17" applyNumberFormat="0" applyFill="0" applyAlignment="0" applyProtection="0"/>
    <xf numFmtId="0" fontId="14" fillId="0" borderId="18" applyNumberFormat="0" applyFill="0" applyAlignment="0" applyProtection="0">
      <alignment vertical="center"/>
    </xf>
    <xf numFmtId="0" fontId="3" fillId="43" borderId="0" applyNumberFormat="0" applyBorder="0" applyAlignment="0" applyProtection="0"/>
    <xf numFmtId="0" fontId="3" fillId="43"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57" fillId="40" borderId="3" applyNumberFormat="0" applyAlignment="0" applyProtection="0"/>
    <xf numFmtId="0" fontId="57" fillId="40" borderId="3" applyNumberFormat="0" applyAlignment="0" applyProtection="0"/>
    <xf numFmtId="0" fontId="57" fillId="40" borderId="3" applyNumberFormat="0" applyAlignment="0" applyProtection="0"/>
    <xf numFmtId="0" fontId="57" fillId="40" borderId="3" applyNumberFormat="0" applyAlignment="0" applyProtection="0"/>
    <xf numFmtId="0" fontId="57" fillId="40" borderId="3" applyNumberFormat="0" applyAlignment="0" applyProtection="0"/>
    <xf numFmtId="0" fontId="57" fillId="40" borderId="3" applyNumberFormat="0" applyAlignment="0" applyProtection="0"/>
    <xf numFmtId="0" fontId="57" fillId="40" borderId="3" applyNumberFormat="0" applyAlignment="0" applyProtection="0"/>
    <xf numFmtId="0" fontId="57" fillId="40" borderId="3" applyNumberFormat="0" applyAlignment="0" applyProtection="0"/>
    <xf numFmtId="0" fontId="57" fillId="40" borderId="3" applyNumberFormat="0" applyAlignment="0" applyProtection="0"/>
    <xf numFmtId="0" fontId="57" fillId="40" borderId="3" applyNumberFormat="0" applyAlignment="0" applyProtection="0"/>
    <xf numFmtId="0" fontId="57" fillId="40" borderId="3" applyNumberFormat="0" applyAlignment="0" applyProtection="0"/>
    <xf numFmtId="0" fontId="57" fillId="40" borderId="3" applyNumberFormat="0" applyAlignment="0" applyProtection="0"/>
    <xf numFmtId="0" fontId="57" fillId="40" borderId="3" applyNumberFormat="0" applyAlignment="0" applyProtection="0"/>
    <xf numFmtId="0" fontId="57" fillId="40" borderId="3" applyNumberFormat="0" applyAlignment="0" applyProtection="0"/>
    <xf numFmtId="0" fontId="57" fillId="40" borderId="3" applyNumberFormat="0" applyAlignment="0" applyProtection="0"/>
    <xf numFmtId="0" fontId="57" fillId="40" borderId="3" applyNumberFormat="0" applyAlignment="0" applyProtection="0"/>
    <xf numFmtId="0" fontId="57" fillId="40" borderId="3" applyNumberFormat="0" applyAlignment="0" applyProtection="0"/>
    <xf numFmtId="0" fontId="57" fillId="40" borderId="3" applyNumberFormat="0" applyAlignment="0" applyProtection="0"/>
    <xf numFmtId="0" fontId="57" fillId="40" borderId="3" applyNumberFormat="0" applyAlignment="0" applyProtection="0"/>
    <xf numFmtId="0" fontId="57" fillId="40" borderId="3" applyNumberFormat="0" applyAlignment="0" applyProtection="0"/>
    <xf numFmtId="0" fontId="57" fillId="40" borderId="3" applyNumberFormat="0" applyAlignment="0" applyProtection="0"/>
    <xf numFmtId="0" fontId="57" fillId="40" borderId="3" applyNumberFormat="0" applyAlignment="0" applyProtection="0"/>
    <xf numFmtId="0" fontId="57" fillId="40" borderId="3" applyNumberFormat="0" applyAlignment="0" applyProtection="0"/>
    <xf numFmtId="0" fontId="57" fillId="40" borderId="3" applyNumberFormat="0" applyAlignment="0" applyProtection="0"/>
    <xf numFmtId="0" fontId="57" fillId="40" borderId="3" applyNumberFormat="0" applyAlignment="0" applyProtection="0"/>
    <xf numFmtId="0" fontId="57" fillId="40" borderId="3" applyNumberFormat="0" applyAlignment="0" applyProtection="0"/>
    <xf numFmtId="0" fontId="57" fillId="40" borderId="3" applyNumberFormat="0" applyAlignment="0" applyProtection="0"/>
    <xf numFmtId="0" fontId="57" fillId="40" borderId="3" applyNumberFormat="0" applyAlignment="0" applyProtection="0"/>
    <xf numFmtId="0" fontId="57" fillId="40" borderId="3" applyNumberFormat="0" applyAlignment="0" applyProtection="0"/>
    <xf numFmtId="0" fontId="57" fillId="40" borderId="3" applyNumberFormat="0" applyAlignment="0" applyProtection="0"/>
    <xf numFmtId="0" fontId="57" fillId="40" borderId="3" applyNumberFormat="0" applyAlignment="0" applyProtection="0"/>
    <xf numFmtId="0" fontId="57" fillId="40" borderId="3" applyNumberFormat="0" applyAlignment="0" applyProtection="0"/>
    <xf numFmtId="0" fontId="57" fillId="40" borderId="3" applyNumberFormat="0" applyAlignment="0" applyProtection="0"/>
    <xf numFmtId="0" fontId="57" fillId="40" borderId="3" applyNumberFormat="0" applyAlignment="0" applyProtection="0"/>
    <xf numFmtId="0" fontId="57" fillId="40" borderId="3" applyNumberFormat="0" applyAlignment="0" applyProtection="0"/>
    <xf numFmtId="0" fontId="57" fillId="40" borderId="3" applyNumberFormat="0" applyAlignment="0" applyProtection="0"/>
    <xf numFmtId="0" fontId="57" fillId="40" borderId="3" applyNumberFormat="0" applyAlignment="0" applyProtection="0"/>
    <xf numFmtId="0" fontId="57" fillId="40" borderId="3" applyNumberFormat="0" applyAlignment="0" applyProtection="0"/>
    <xf numFmtId="0" fontId="57" fillId="40" borderId="3" applyNumberFormat="0" applyAlignment="0" applyProtection="0"/>
    <xf numFmtId="0" fontId="57" fillId="40" borderId="3" applyNumberFormat="0" applyAlignment="0" applyProtection="0"/>
    <xf numFmtId="0" fontId="57" fillId="40" borderId="3" applyNumberFormat="0" applyAlignment="0" applyProtection="0"/>
    <xf numFmtId="0" fontId="57" fillId="40" borderId="3" applyNumberFormat="0" applyAlignment="0" applyProtection="0"/>
    <xf numFmtId="0" fontId="57" fillId="40" borderId="3" applyNumberFormat="0" applyAlignment="0" applyProtection="0"/>
    <xf numFmtId="0" fontId="57" fillId="40" borderId="3" applyNumberFormat="0" applyAlignment="0" applyProtection="0"/>
    <xf numFmtId="0" fontId="15" fillId="40" borderId="3" applyNumberFormat="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7" fillId="45" borderId="0" applyNumberFormat="0" applyBorder="0" applyAlignment="0" applyProtection="0"/>
    <xf numFmtId="0" fontId="17" fillId="45" borderId="0" applyNumberFormat="0" applyBorder="0" applyAlignment="0" applyProtection="0"/>
    <xf numFmtId="0" fontId="17" fillId="19" borderId="0" applyNumberFormat="0" applyBorder="0" applyAlignment="0" applyProtection="0"/>
    <xf numFmtId="0" fontId="18" fillId="2" borderId="2" applyNumberFormat="0" applyAlignment="0" applyProtection="0"/>
    <xf numFmtId="0" fontId="58" fillId="18" borderId="2" applyNumberFormat="0" applyAlignment="0" applyProtection="0"/>
    <xf numFmtId="0" fontId="58" fillId="18" borderId="2" applyNumberFormat="0" applyAlignment="0" applyProtection="0"/>
    <xf numFmtId="0" fontId="58" fillId="18" borderId="2" applyNumberFormat="0" applyAlignment="0" applyProtection="0"/>
    <xf numFmtId="0" fontId="58" fillId="18" borderId="2" applyNumberFormat="0" applyAlignment="0" applyProtection="0"/>
    <xf numFmtId="0" fontId="58" fillId="18" borderId="2" applyNumberFormat="0" applyAlignment="0" applyProtection="0"/>
    <xf numFmtId="0" fontId="58" fillId="18" borderId="2" applyNumberFormat="0" applyAlignment="0" applyProtection="0"/>
    <xf numFmtId="0" fontId="58" fillId="18" borderId="2" applyNumberFormat="0" applyAlignment="0" applyProtection="0"/>
    <xf numFmtId="0" fontId="58" fillId="18" borderId="2" applyNumberFormat="0" applyAlignment="0" applyProtection="0"/>
    <xf numFmtId="0" fontId="58" fillId="18" borderId="2" applyNumberFormat="0" applyAlignment="0" applyProtection="0"/>
    <xf numFmtId="0" fontId="58" fillId="18" borderId="2" applyNumberFormat="0" applyAlignment="0" applyProtection="0"/>
    <xf numFmtId="0" fontId="58" fillId="18" borderId="2" applyNumberFormat="0" applyAlignment="0" applyProtection="0"/>
    <xf numFmtId="0" fontId="58" fillId="18" borderId="2" applyNumberFormat="0" applyAlignment="0" applyProtection="0"/>
    <xf numFmtId="0" fontId="58" fillId="18" borderId="2" applyNumberFormat="0" applyAlignment="0" applyProtection="0"/>
    <xf numFmtId="0" fontId="58" fillId="18" borderId="2" applyNumberFormat="0" applyAlignment="0" applyProtection="0"/>
    <xf numFmtId="0" fontId="58" fillId="18" borderId="2" applyNumberFormat="0" applyAlignment="0" applyProtection="0"/>
    <xf numFmtId="0" fontId="58" fillId="18" borderId="2" applyNumberFormat="0" applyAlignment="0" applyProtection="0"/>
    <xf numFmtId="0" fontId="58" fillId="18" borderId="2" applyNumberFormat="0" applyAlignment="0" applyProtection="0"/>
    <xf numFmtId="0" fontId="58" fillId="18" borderId="2" applyNumberFormat="0" applyAlignment="0" applyProtection="0"/>
    <xf numFmtId="0" fontId="58" fillId="18" borderId="2" applyNumberFormat="0" applyAlignment="0" applyProtection="0"/>
    <xf numFmtId="0" fontId="58" fillId="18" borderId="2" applyNumberFormat="0" applyAlignment="0" applyProtection="0"/>
    <xf numFmtId="0" fontId="58" fillId="18" borderId="2" applyNumberFormat="0" applyAlignment="0" applyProtection="0"/>
    <xf numFmtId="0" fontId="58" fillId="18" borderId="2" applyNumberFormat="0" applyAlignment="0" applyProtection="0"/>
    <xf numFmtId="0" fontId="58" fillId="18" borderId="2" applyNumberFormat="0" applyAlignment="0" applyProtection="0"/>
    <xf numFmtId="0" fontId="58" fillId="18" borderId="2" applyNumberFormat="0" applyAlignment="0" applyProtection="0"/>
    <xf numFmtId="0" fontId="58" fillId="18" borderId="2" applyNumberFormat="0" applyAlignment="0" applyProtection="0"/>
    <xf numFmtId="0" fontId="58" fillId="18" borderId="2" applyNumberFormat="0" applyAlignment="0" applyProtection="0"/>
    <xf numFmtId="0" fontId="58" fillId="18" borderId="2" applyNumberFormat="0" applyAlignment="0" applyProtection="0"/>
    <xf numFmtId="0" fontId="58" fillId="18" borderId="2" applyNumberFormat="0" applyAlignment="0" applyProtection="0"/>
    <xf numFmtId="0" fontId="58" fillId="18" borderId="2" applyNumberFormat="0" applyAlignment="0" applyProtection="0"/>
    <xf numFmtId="0" fontId="58" fillId="18" borderId="2" applyNumberFormat="0" applyAlignment="0" applyProtection="0"/>
    <xf numFmtId="0" fontId="58" fillId="18" borderId="2" applyNumberFormat="0" applyAlignment="0" applyProtection="0"/>
    <xf numFmtId="0" fontId="18" fillId="2" borderId="2" applyNumberFormat="0" applyAlignment="0" applyProtection="0"/>
    <xf numFmtId="0" fontId="58" fillId="18" borderId="2" applyNumberFormat="0" applyAlignment="0" applyProtection="0"/>
    <xf numFmtId="0" fontId="58" fillId="18" borderId="2" applyNumberFormat="0" applyAlignment="0" applyProtection="0"/>
    <xf numFmtId="0" fontId="58" fillId="18" borderId="2" applyNumberFormat="0" applyAlignment="0" applyProtection="0"/>
    <xf numFmtId="0" fontId="58" fillId="18" borderId="2" applyNumberFormat="0" applyAlignment="0" applyProtection="0"/>
    <xf numFmtId="0" fontId="58" fillId="18" borderId="2" applyNumberFormat="0" applyAlignment="0" applyProtection="0"/>
    <xf numFmtId="0" fontId="58" fillId="18" borderId="2" applyNumberFormat="0" applyAlignment="0" applyProtection="0"/>
    <xf numFmtId="0" fontId="58" fillId="18" borderId="2" applyNumberFormat="0" applyAlignment="0" applyProtection="0"/>
    <xf numFmtId="0" fontId="58" fillId="18" borderId="2" applyNumberFormat="0" applyAlignment="0" applyProtection="0"/>
    <xf numFmtId="0" fontId="58" fillId="18" borderId="2" applyNumberFormat="0" applyAlignment="0" applyProtection="0"/>
    <xf numFmtId="0" fontId="58" fillId="18" borderId="2" applyNumberFormat="0" applyAlignment="0" applyProtection="0"/>
    <xf numFmtId="0" fontId="58" fillId="18" borderId="2" applyNumberFormat="0" applyAlignment="0" applyProtection="0"/>
    <xf numFmtId="0" fontId="58" fillId="18" borderId="2" applyNumberFormat="0" applyAlignment="0" applyProtection="0"/>
    <xf numFmtId="0" fontId="58" fillId="18" borderId="2" applyNumberFormat="0" applyAlignment="0" applyProtection="0"/>
    <xf numFmtId="0" fontId="4" fillId="0" borderId="0"/>
    <xf numFmtId="0" fontId="4" fillId="0" borderId="0"/>
    <xf numFmtId="0" fontId="54" fillId="0" borderId="0"/>
    <xf numFmtId="0" fontId="72" fillId="0" borderId="0"/>
    <xf numFmtId="0" fontId="72" fillId="0" borderId="0"/>
    <xf numFmtId="0" fontId="26" fillId="0" borderId="0"/>
    <xf numFmtId="0" fontId="21" fillId="0" borderId="0"/>
    <xf numFmtId="0" fontId="21" fillId="0" borderId="0"/>
    <xf numFmtId="0" fontId="26" fillId="0" borderId="0"/>
    <xf numFmtId="0" fontId="21" fillId="0" borderId="0"/>
    <xf numFmtId="0" fontId="21" fillId="0" borderId="0"/>
    <xf numFmtId="0" fontId="21" fillId="0" borderId="0"/>
    <xf numFmtId="0" fontId="72" fillId="0" borderId="0"/>
    <xf numFmtId="0" fontId="21" fillId="0" borderId="0"/>
    <xf numFmtId="0" fontId="21" fillId="0" borderId="0"/>
    <xf numFmtId="0" fontId="4" fillId="0" borderId="0"/>
    <xf numFmtId="0" fontId="4" fillId="0" borderId="0"/>
    <xf numFmtId="0" fontId="4" fillId="0" borderId="0"/>
    <xf numFmtId="0" fontId="4" fillId="0" borderId="0"/>
    <xf numFmtId="0" fontId="4" fillId="0" borderId="0"/>
    <xf numFmtId="0" fontId="80" fillId="0" borderId="0"/>
    <xf numFmtId="0" fontId="24" fillId="0" borderId="0"/>
    <xf numFmtId="0" fontId="4" fillId="0" borderId="0"/>
    <xf numFmtId="0" fontId="4" fillId="0" borderId="0"/>
    <xf numFmtId="0" fontId="4" fillId="0" borderId="0"/>
    <xf numFmtId="0" fontId="2" fillId="0" borderId="0"/>
    <xf numFmtId="0" fontId="14" fillId="0" borderId="16" applyNumberFormat="0" applyFill="0" applyAlignment="0" applyProtection="0"/>
    <xf numFmtId="0" fontId="59" fillId="0" borderId="17" applyNumberFormat="0" applyFill="0" applyAlignment="0" applyProtection="0"/>
    <xf numFmtId="0" fontId="59" fillId="0" borderId="17" applyNumberFormat="0" applyFill="0" applyAlignment="0" applyProtection="0"/>
    <xf numFmtId="0" fontId="59" fillId="0" borderId="17" applyNumberFormat="0" applyFill="0" applyAlignment="0" applyProtection="0"/>
    <xf numFmtId="0" fontId="59" fillId="0" borderId="17" applyNumberFormat="0" applyFill="0" applyAlignment="0" applyProtection="0"/>
    <xf numFmtId="0" fontId="59" fillId="0" borderId="17" applyNumberFormat="0" applyFill="0" applyAlignment="0" applyProtection="0"/>
    <xf numFmtId="0" fontId="59" fillId="0" borderId="17" applyNumberFormat="0" applyFill="0" applyAlignment="0" applyProtection="0"/>
    <xf numFmtId="0" fontId="59" fillId="0" borderId="17" applyNumberFormat="0" applyFill="0" applyAlignment="0" applyProtection="0"/>
    <xf numFmtId="0" fontId="59" fillId="0" borderId="17" applyNumberFormat="0" applyFill="0" applyAlignment="0" applyProtection="0"/>
    <xf numFmtId="0" fontId="59" fillId="0" borderId="17" applyNumberFormat="0" applyFill="0" applyAlignment="0" applyProtection="0"/>
    <xf numFmtId="0" fontId="59" fillId="0" borderId="17" applyNumberFormat="0" applyFill="0" applyAlignment="0" applyProtection="0"/>
    <xf numFmtId="0" fontId="59" fillId="0" borderId="17" applyNumberFormat="0" applyFill="0" applyAlignment="0" applyProtection="0"/>
    <xf numFmtId="0" fontId="59" fillId="0" borderId="17" applyNumberFormat="0" applyFill="0" applyAlignment="0" applyProtection="0"/>
    <xf numFmtId="0" fontId="59" fillId="0" borderId="17" applyNumberFormat="0" applyFill="0" applyAlignment="0" applyProtection="0"/>
    <xf numFmtId="0" fontId="59" fillId="0" borderId="17" applyNumberFormat="0" applyFill="0" applyAlignment="0" applyProtection="0"/>
    <xf numFmtId="0" fontId="59" fillId="0" borderId="17" applyNumberFormat="0" applyFill="0" applyAlignment="0" applyProtection="0"/>
    <xf numFmtId="0" fontId="59" fillId="0" borderId="17" applyNumberFormat="0" applyFill="0" applyAlignment="0" applyProtection="0"/>
    <xf numFmtId="0" fontId="59" fillId="0" borderId="17" applyNumberFormat="0" applyFill="0" applyAlignment="0" applyProtection="0"/>
    <xf numFmtId="0" fontId="59" fillId="0" borderId="17" applyNumberFormat="0" applyFill="0" applyAlignment="0" applyProtection="0"/>
    <xf numFmtId="0" fontId="59" fillId="0" borderId="17" applyNumberFormat="0" applyFill="0" applyAlignment="0" applyProtection="0"/>
    <xf numFmtId="0" fontId="59" fillId="0" borderId="17" applyNumberFormat="0" applyFill="0" applyAlignment="0" applyProtection="0"/>
    <xf numFmtId="0" fontId="59" fillId="0" borderId="17" applyNumberFormat="0" applyFill="0" applyAlignment="0" applyProtection="0"/>
    <xf numFmtId="0" fontId="59" fillId="0" borderId="17" applyNumberFormat="0" applyFill="0" applyAlignment="0" applyProtection="0"/>
    <xf numFmtId="0" fontId="59" fillId="0" borderId="17" applyNumberFormat="0" applyFill="0" applyAlignment="0" applyProtection="0"/>
    <xf numFmtId="0" fontId="59" fillId="0" borderId="17" applyNumberFormat="0" applyFill="0" applyAlignment="0" applyProtection="0"/>
    <xf numFmtId="0" fontId="59" fillId="0" borderId="17" applyNumberFormat="0" applyFill="0" applyAlignment="0" applyProtection="0"/>
    <xf numFmtId="0" fontId="59" fillId="0" borderId="17" applyNumberFormat="0" applyFill="0" applyAlignment="0" applyProtection="0"/>
    <xf numFmtId="0" fontId="59" fillId="0" borderId="17" applyNumberFormat="0" applyFill="0" applyAlignment="0" applyProtection="0"/>
    <xf numFmtId="0" fontId="59" fillId="0" borderId="17" applyNumberFormat="0" applyFill="0" applyAlignment="0" applyProtection="0"/>
    <xf numFmtId="0" fontId="59" fillId="0" borderId="17" applyNumberFormat="0" applyFill="0" applyAlignment="0" applyProtection="0"/>
    <xf numFmtId="0" fontId="59" fillId="0" borderId="17" applyNumberFormat="0" applyFill="0" applyAlignment="0" applyProtection="0"/>
    <xf numFmtId="0" fontId="59" fillId="0" borderId="17" applyNumberFormat="0" applyFill="0" applyAlignment="0" applyProtection="0"/>
    <xf numFmtId="0" fontId="14" fillId="0" borderId="16" applyNumberFormat="0" applyFill="0" applyAlignment="0" applyProtection="0"/>
    <xf numFmtId="0" fontId="59" fillId="0" borderId="17" applyNumberFormat="0" applyFill="0" applyAlignment="0" applyProtection="0"/>
    <xf numFmtId="0" fontId="59" fillId="0" borderId="17" applyNumberFormat="0" applyFill="0" applyAlignment="0" applyProtection="0"/>
    <xf numFmtId="0" fontId="59" fillId="0" borderId="17" applyNumberFormat="0" applyFill="0" applyAlignment="0" applyProtection="0"/>
    <xf numFmtId="0" fontId="59" fillId="0" borderId="17" applyNumberFormat="0" applyFill="0" applyAlignment="0" applyProtection="0"/>
    <xf numFmtId="0" fontId="59" fillId="0" borderId="17" applyNumberFormat="0" applyFill="0" applyAlignment="0" applyProtection="0"/>
    <xf numFmtId="0" fontId="59" fillId="0" borderId="17" applyNumberFormat="0" applyFill="0" applyAlignment="0" applyProtection="0"/>
    <xf numFmtId="0" fontId="59" fillId="0" borderId="17" applyNumberFormat="0" applyFill="0" applyAlignment="0" applyProtection="0"/>
    <xf numFmtId="0" fontId="59" fillId="0" borderId="17" applyNumberFormat="0" applyFill="0" applyAlignment="0" applyProtection="0"/>
    <xf numFmtId="0" fontId="59" fillId="0" borderId="17" applyNumberFormat="0" applyFill="0" applyAlignment="0" applyProtection="0"/>
    <xf numFmtId="0" fontId="59" fillId="0" borderId="17" applyNumberFormat="0" applyFill="0" applyAlignment="0" applyProtection="0"/>
    <xf numFmtId="0" fontId="59" fillId="0" borderId="17" applyNumberFormat="0" applyFill="0" applyAlignment="0" applyProtection="0"/>
    <xf numFmtId="0" fontId="59" fillId="0" borderId="17" applyNumberFormat="0" applyFill="0" applyAlignment="0" applyProtection="0"/>
    <xf numFmtId="0" fontId="59" fillId="0" borderId="17" applyNumberFormat="0" applyFill="0" applyAlignment="0" applyProtection="0"/>
    <xf numFmtId="0" fontId="19" fillId="14" borderId="0" applyNumberFormat="0" applyBorder="0" applyAlignment="0" applyProtection="0"/>
    <xf numFmtId="0" fontId="19" fillId="9" borderId="0" applyNumberFormat="0" applyBorder="0" applyAlignment="0" applyProtection="0"/>
    <xf numFmtId="0" fontId="19" fillId="14" borderId="0" applyNumberFormat="0" applyBorder="0" applyAlignment="0" applyProtection="0"/>
    <xf numFmtId="0" fontId="60" fillId="9" borderId="0" applyNumberFormat="0" applyBorder="0" applyAlignment="0" applyProtection="0"/>
    <xf numFmtId="0" fontId="60" fillId="9" borderId="0" applyNumberFormat="0" applyBorder="0" applyAlignment="0" applyProtection="0"/>
    <xf numFmtId="0" fontId="60" fillId="9" borderId="0" applyNumberFormat="0" applyBorder="0" applyAlignment="0" applyProtection="0"/>
    <xf numFmtId="0" fontId="60" fillId="9" borderId="0" applyNumberFormat="0" applyBorder="0" applyAlignment="0" applyProtection="0"/>
    <xf numFmtId="0" fontId="60" fillId="9" borderId="0" applyNumberFormat="0" applyBorder="0" applyAlignment="0" applyProtection="0"/>
    <xf numFmtId="0" fontId="60" fillId="9" borderId="0" applyNumberFormat="0" applyBorder="0" applyAlignment="0" applyProtection="0"/>
    <xf numFmtId="0" fontId="60" fillId="9" borderId="0" applyNumberFormat="0" applyBorder="0" applyAlignment="0" applyProtection="0"/>
    <xf numFmtId="0" fontId="60" fillId="9" borderId="0" applyNumberFormat="0" applyBorder="0" applyAlignment="0" applyProtection="0"/>
    <xf numFmtId="0" fontId="60" fillId="9" borderId="0" applyNumberFormat="0" applyBorder="0" applyAlignment="0" applyProtection="0"/>
    <xf numFmtId="0" fontId="60" fillId="9" borderId="0" applyNumberFormat="0" applyBorder="0" applyAlignment="0" applyProtection="0"/>
    <xf numFmtId="0" fontId="60" fillId="9" borderId="0" applyNumberFormat="0" applyBorder="0" applyAlignment="0" applyProtection="0"/>
    <xf numFmtId="0" fontId="60" fillId="9" borderId="0" applyNumberFormat="0" applyBorder="0" applyAlignment="0" applyProtection="0"/>
    <xf numFmtId="0" fontId="60" fillId="9" borderId="0" applyNumberFormat="0" applyBorder="0" applyAlignment="0" applyProtection="0"/>
    <xf numFmtId="0" fontId="60" fillId="9" borderId="0" applyNumberFormat="0" applyBorder="0" applyAlignment="0" applyProtection="0"/>
    <xf numFmtId="0" fontId="60" fillId="9" borderId="0" applyNumberFormat="0" applyBorder="0" applyAlignment="0" applyProtection="0"/>
    <xf numFmtId="0" fontId="60" fillId="9" borderId="0" applyNumberFormat="0" applyBorder="0" applyAlignment="0" applyProtection="0"/>
    <xf numFmtId="0" fontId="60" fillId="9" borderId="0" applyNumberFormat="0" applyBorder="0" applyAlignment="0" applyProtection="0"/>
    <xf numFmtId="0" fontId="60" fillId="9" borderId="0" applyNumberFormat="0" applyBorder="0" applyAlignment="0" applyProtection="0"/>
    <xf numFmtId="0" fontId="60" fillId="9" borderId="0" applyNumberFormat="0" applyBorder="0" applyAlignment="0" applyProtection="0"/>
    <xf numFmtId="0" fontId="60" fillId="9" borderId="0" applyNumberFormat="0" applyBorder="0" applyAlignment="0" applyProtection="0"/>
    <xf numFmtId="0" fontId="60" fillId="9" borderId="0" applyNumberFormat="0" applyBorder="0" applyAlignment="0" applyProtection="0"/>
    <xf numFmtId="0" fontId="60" fillId="9" borderId="0" applyNumberFormat="0" applyBorder="0" applyAlignment="0" applyProtection="0"/>
    <xf numFmtId="0" fontId="60" fillId="9" borderId="0" applyNumberFormat="0" applyBorder="0" applyAlignment="0" applyProtection="0"/>
    <xf numFmtId="0" fontId="60" fillId="9" borderId="0" applyNumberFormat="0" applyBorder="0" applyAlignment="0" applyProtection="0"/>
    <xf numFmtId="0" fontId="60" fillId="9" borderId="0" applyNumberFormat="0" applyBorder="0" applyAlignment="0" applyProtection="0"/>
    <xf numFmtId="0" fontId="60" fillId="9" borderId="0" applyNumberFormat="0" applyBorder="0" applyAlignment="0" applyProtection="0"/>
    <xf numFmtId="0" fontId="60" fillId="9" borderId="0" applyNumberFormat="0" applyBorder="0" applyAlignment="0" applyProtection="0"/>
    <xf numFmtId="0" fontId="60" fillId="9" borderId="0" applyNumberFormat="0" applyBorder="0" applyAlignment="0" applyProtection="0"/>
    <xf numFmtId="0" fontId="60" fillId="9" borderId="0" applyNumberFormat="0" applyBorder="0" applyAlignment="0" applyProtection="0"/>
    <xf numFmtId="0" fontId="60" fillId="9" borderId="0" applyNumberFormat="0" applyBorder="0" applyAlignment="0" applyProtection="0"/>
    <xf numFmtId="0" fontId="60" fillId="9" borderId="0" applyNumberFormat="0" applyBorder="0" applyAlignment="0" applyProtection="0"/>
    <xf numFmtId="0" fontId="19" fillId="14" borderId="0" applyNumberFormat="0" applyBorder="0" applyAlignment="0" applyProtection="0"/>
    <xf numFmtId="0" fontId="60" fillId="9" borderId="0" applyNumberFormat="0" applyBorder="0" applyAlignment="0" applyProtection="0"/>
    <xf numFmtId="0" fontId="60" fillId="9" borderId="0" applyNumberFormat="0" applyBorder="0" applyAlignment="0" applyProtection="0"/>
    <xf numFmtId="0" fontId="60" fillId="9" borderId="0" applyNumberFormat="0" applyBorder="0" applyAlignment="0" applyProtection="0"/>
    <xf numFmtId="0" fontId="60" fillId="9" borderId="0" applyNumberFormat="0" applyBorder="0" applyAlignment="0" applyProtection="0"/>
    <xf numFmtId="0" fontId="60" fillId="9" borderId="0" applyNumberFormat="0" applyBorder="0" applyAlignment="0" applyProtection="0"/>
    <xf numFmtId="0" fontId="60" fillId="9" borderId="0" applyNumberFormat="0" applyBorder="0" applyAlignment="0" applyProtection="0"/>
    <xf numFmtId="0" fontId="60" fillId="9" borderId="0" applyNumberFormat="0" applyBorder="0" applyAlignment="0" applyProtection="0"/>
    <xf numFmtId="0" fontId="60" fillId="9" borderId="0" applyNumberFormat="0" applyBorder="0" applyAlignment="0" applyProtection="0"/>
    <xf numFmtId="0" fontId="60" fillId="9" borderId="0" applyNumberFormat="0" applyBorder="0" applyAlignment="0" applyProtection="0"/>
    <xf numFmtId="0" fontId="60" fillId="9" borderId="0" applyNumberFormat="0" applyBorder="0" applyAlignment="0" applyProtection="0"/>
    <xf numFmtId="0" fontId="60" fillId="9" borderId="0" applyNumberFormat="0" applyBorder="0" applyAlignment="0" applyProtection="0"/>
    <xf numFmtId="0" fontId="60" fillId="9" borderId="0" applyNumberFormat="0" applyBorder="0" applyAlignment="0" applyProtection="0"/>
    <xf numFmtId="0" fontId="60" fillId="9" borderId="0" applyNumberFormat="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1" fillId="4" borderId="8" applyNumberFormat="0" applyFont="0" applyAlignment="0" applyProtection="0"/>
    <xf numFmtId="0" fontId="2" fillId="4" borderId="8" applyNumberFormat="0" applyFont="0" applyAlignment="0" applyProtection="0"/>
    <xf numFmtId="0" fontId="1" fillId="4" borderId="8" applyNumberFormat="0" applyFont="0" applyAlignment="0" applyProtection="0"/>
    <xf numFmtId="0" fontId="1" fillId="4" borderId="8" applyNumberFormat="0" applyFont="0" applyAlignment="0" applyProtection="0"/>
    <xf numFmtId="0" fontId="2" fillId="27" borderId="8" applyNumberFormat="0" applyFont="0" applyAlignment="0" applyProtection="0"/>
    <xf numFmtId="0" fontId="21" fillId="4" borderId="8" applyNumberFormat="0" applyFont="0" applyAlignment="0" applyProtection="0"/>
    <xf numFmtId="0" fontId="55" fillId="4" borderId="8" applyNumberFormat="0" applyFont="0" applyAlignment="0" applyProtection="0"/>
    <xf numFmtId="0" fontId="55" fillId="4" borderId="8" applyNumberFormat="0" applyFont="0" applyAlignment="0" applyProtection="0"/>
    <xf numFmtId="0" fontId="54" fillId="4" borderId="8" applyNumberFormat="0" applyFont="0" applyAlignment="0" applyProtection="0"/>
    <xf numFmtId="0" fontId="54" fillId="4" borderId="8" applyNumberFormat="0" applyFont="0" applyAlignment="0" applyProtection="0"/>
    <xf numFmtId="0" fontId="55" fillId="4" borderId="8" applyNumberFormat="0" applyFont="0" applyAlignment="0" applyProtection="0"/>
    <xf numFmtId="0" fontId="55" fillId="4" borderId="8" applyNumberFormat="0" applyFont="0" applyAlignment="0" applyProtection="0"/>
    <xf numFmtId="0" fontId="55" fillId="4" borderId="8" applyNumberFormat="0" applyFont="0" applyAlignment="0" applyProtection="0"/>
    <xf numFmtId="0" fontId="54" fillId="4" borderId="8" applyNumberFormat="0" applyFont="0" applyAlignment="0" applyProtection="0"/>
    <xf numFmtId="0" fontId="54" fillId="4" borderId="8" applyNumberFormat="0" applyFont="0" applyAlignment="0" applyProtection="0"/>
    <xf numFmtId="0" fontId="55" fillId="4" borderId="8" applyNumberFormat="0" applyFont="0" applyAlignment="0" applyProtection="0"/>
    <xf numFmtId="0" fontId="55" fillId="4" borderId="8" applyNumberFormat="0" applyFont="0" applyAlignment="0" applyProtection="0"/>
    <xf numFmtId="0" fontId="54" fillId="4" borderId="8" applyNumberFormat="0" applyFont="0" applyAlignment="0" applyProtection="0"/>
    <xf numFmtId="0" fontId="55" fillId="4" borderId="8" applyNumberFormat="0" applyFont="0" applyAlignment="0" applyProtection="0"/>
    <xf numFmtId="0" fontId="55" fillId="4" borderId="8" applyNumberFormat="0" applyFont="0" applyAlignment="0" applyProtection="0"/>
    <xf numFmtId="0" fontId="54" fillId="4" borderId="8" applyNumberFormat="0" applyFont="0" applyAlignment="0" applyProtection="0"/>
    <xf numFmtId="0" fontId="54" fillId="4" borderId="8" applyNumberFormat="0" applyFont="0" applyAlignment="0" applyProtection="0"/>
    <xf numFmtId="0" fontId="54" fillId="4" borderId="8" applyNumberFormat="0" applyFont="0" applyAlignment="0" applyProtection="0"/>
    <xf numFmtId="0" fontId="54" fillId="4" borderId="8" applyNumberFormat="0" applyFont="0" applyAlignment="0" applyProtection="0"/>
    <xf numFmtId="0" fontId="54" fillId="4" borderId="8" applyNumberFormat="0" applyFont="0" applyAlignment="0" applyProtection="0"/>
    <xf numFmtId="0" fontId="54" fillId="4" borderId="8" applyNumberFormat="0" applyFont="0" applyAlignment="0" applyProtection="0"/>
    <xf numFmtId="0" fontId="54" fillId="4" borderId="8" applyNumberFormat="0" applyFont="0" applyAlignment="0" applyProtection="0"/>
    <xf numFmtId="0" fontId="54" fillId="4" borderId="8" applyNumberFormat="0" applyFont="0" applyAlignment="0" applyProtection="0"/>
    <xf numFmtId="0" fontId="54" fillId="4" borderId="8" applyNumberFormat="0" applyFont="0" applyAlignment="0" applyProtection="0"/>
    <xf numFmtId="0" fontId="54" fillId="4" borderId="8" applyNumberFormat="0" applyFont="0" applyAlignment="0" applyProtection="0"/>
    <xf numFmtId="0" fontId="54" fillId="4" borderId="8" applyNumberFormat="0" applyFont="0" applyAlignment="0" applyProtection="0"/>
    <xf numFmtId="0" fontId="54" fillId="4" borderId="8" applyNumberFormat="0" applyFont="0" applyAlignment="0" applyProtection="0"/>
    <xf numFmtId="0" fontId="54" fillId="4" borderId="8" applyNumberFormat="0" applyFont="0" applyAlignment="0" applyProtection="0"/>
    <xf numFmtId="0" fontId="54" fillId="4" borderId="8" applyNumberFormat="0" applyFont="0" applyAlignment="0" applyProtection="0"/>
    <xf numFmtId="0" fontId="54" fillId="4" borderId="8" applyNumberFormat="0" applyFont="0" applyAlignment="0" applyProtection="0"/>
    <xf numFmtId="0" fontId="54" fillId="4" borderId="8" applyNumberFormat="0" applyFont="0" applyAlignment="0" applyProtection="0"/>
    <xf numFmtId="0" fontId="54" fillId="4" borderId="8" applyNumberFormat="0" applyFont="0" applyAlignment="0" applyProtection="0"/>
    <xf numFmtId="0" fontId="21" fillId="4" borderId="8" applyNumberFormat="0" applyFont="0" applyAlignment="0" applyProtection="0"/>
    <xf numFmtId="0" fontId="54" fillId="4" borderId="8" applyNumberFormat="0" applyFont="0" applyAlignment="0" applyProtection="0"/>
    <xf numFmtId="0" fontId="54" fillId="4" borderId="8" applyNumberFormat="0" applyFont="0" applyAlignment="0" applyProtection="0"/>
    <xf numFmtId="0" fontId="55" fillId="4" borderId="8" applyNumberFormat="0" applyFont="0" applyAlignment="0" applyProtection="0"/>
    <xf numFmtId="0" fontId="55" fillId="4" borderId="8" applyNumberFormat="0" applyFont="0" applyAlignment="0" applyProtection="0"/>
    <xf numFmtId="0" fontId="55" fillId="4" borderId="8" applyNumberFormat="0" applyFont="0" applyAlignment="0" applyProtection="0"/>
    <xf numFmtId="0" fontId="55" fillId="4" borderId="8" applyNumberFormat="0" applyFont="0" applyAlignment="0" applyProtection="0"/>
    <xf numFmtId="0" fontId="55" fillId="4" borderId="8" applyNumberFormat="0" applyFont="0" applyAlignment="0" applyProtection="0"/>
    <xf numFmtId="0" fontId="54" fillId="4" borderId="8" applyNumberFormat="0" applyFont="0" applyAlignment="0" applyProtection="0"/>
    <xf numFmtId="0" fontId="55" fillId="4" borderId="8" applyNumberFormat="0" applyFont="0" applyAlignment="0" applyProtection="0"/>
    <xf numFmtId="0" fontId="54" fillId="4" borderId="8" applyNumberFormat="0" applyFont="0" applyAlignment="0" applyProtection="0"/>
    <xf numFmtId="0" fontId="54" fillId="4" borderId="8" applyNumberFormat="0" applyFont="0" applyAlignment="0" applyProtection="0"/>
    <xf numFmtId="0" fontId="55" fillId="4" borderId="8" applyNumberFormat="0" applyFont="0" applyAlignment="0" applyProtection="0"/>
    <xf numFmtId="0" fontId="54" fillId="4" borderId="8" applyNumberFormat="0" applyFont="0" applyAlignment="0" applyProtection="0"/>
    <xf numFmtId="0" fontId="54" fillId="4" borderId="8" applyNumberFormat="0" applyFont="0" applyAlignment="0" applyProtection="0"/>
    <xf numFmtId="0" fontId="55" fillId="4" borderId="8" applyNumberFormat="0" applyFont="0" applyAlignment="0" applyProtection="0"/>
    <xf numFmtId="0" fontId="55" fillId="4" borderId="8" applyNumberFormat="0" applyFont="0" applyAlignment="0" applyProtection="0"/>
    <xf numFmtId="0" fontId="55" fillId="4" borderId="8" applyNumberFormat="0" applyFont="0" applyAlignment="0" applyProtection="0"/>
    <xf numFmtId="0" fontId="54" fillId="4" borderId="8" applyNumberFormat="0" applyFont="0" applyAlignment="0" applyProtection="0"/>
    <xf numFmtId="0" fontId="54" fillId="4" borderId="8" applyNumberFormat="0" applyFont="0" applyAlignment="0" applyProtection="0"/>
    <xf numFmtId="0" fontId="15" fillId="46" borderId="3" applyNumberFormat="0" applyAlignment="0" applyProtection="0">
      <alignment vertical="center"/>
    </xf>
    <xf numFmtId="0" fontId="6" fillId="2" borderId="9" applyNumberFormat="0" applyAlignment="0" applyProtection="0"/>
    <xf numFmtId="0" fontId="61" fillId="18" borderId="9" applyNumberFormat="0" applyAlignment="0" applyProtection="0"/>
    <xf numFmtId="0" fontId="61" fillId="18" borderId="9" applyNumberFormat="0" applyAlignment="0" applyProtection="0"/>
    <xf numFmtId="0" fontId="61" fillId="18" borderId="9" applyNumberFormat="0" applyAlignment="0" applyProtection="0"/>
    <xf numFmtId="0" fontId="61" fillId="18" borderId="9" applyNumberFormat="0" applyAlignment="0" applyProtection="0"/>
    <xf numFmtId="0" fontId="61" fillId="18" borderId="9" applyNumberFormat="0" applyAlignment="0" applyProtection="0"/>
    <xf numFmtId="0" fontId="61" fillId="18" borderId="9" applyNumberFormat="0" applyAlignment="0" applyProtection="0"/>
    <xf numFmtId="0" fontId="61" fillId="18" borderId="9" applyNumberFormat="0" applyAlignment="0" applyProtection="0"/>
    <xf numFmtId="0" fontId="61" fillId="18" borderId="9" applyNumberFormat="0" applyAlignment="0" applyProtection="0"/>
    <xf numFmtId="0" fontId="61" fillId="18" borderId="9" applyNumberFormat="0" applyAlignment="0" applyProtection="0"/>
    <xf numFmtId="0" fontId="61" fillId="18" borderId="9" applyNumberFormat="0" applyAlignment="0" applyProtection="0"/>
    <xf numFmtId="0" fontId="61" fillId="18" borderId="9" applyNumberFormat="0" applyAlignment="0" applyProtection="0"/>
    <xf numFmtId="0" fontId="61" fillId="18" borderId="9" applyNumberFormat="0" applyAlignment="0" applyProtection="0"/>
    <xf numFmtId="0" fontId="61" fillId="18" borderId="9" applyNumberFormat="0" applyAlignment="0" applyProtection="0"/>
    <xf numFmtId="0" fontId="61" fillId="18" borderId="9" applyNumberFormat="0" applyAlignment="0" applyProtection="0"/>
    <xf numFmtId="0" fontId="61" fillId="18" borderId="9" applyNumberFormat="0" applyAlignment="0" applyProtection="0"/>
    <xf numFmtId="0" fontId="61" fillId="18" borderId="9" applyNumberFormat="0" applyAlignment="0" applyProtection="0"/>
    <xf numFmtId="0" fontId="61" fillId="18" borderId="9" applyNumberFormat="0" applyAlignment="0" applyProtection="0"/>
    <xf numFmtId="0" fontId="61" fillId="18" borderId="9" applyNumberFormat="0" applyAlignment="0" applyProtection="0"/>
    <xf numFmtId="0" fontId="61" fillId="18" borderId="9" applyNumberFormat="0" applyAlignment="0" applyProtection="0"/>
    <xf numFmtId="0" fontId="61" fillId="18" borderId="9" applyNumberFormat="0" applyAlignment="0" applyProtection="0"/>
    <xf numFmtId="0" fontId="61" fillId="18" borderId="9" applyNumberFormat="0" applyAlignment="0" applyProtection="0"/>
    <xf numFmtId="0" fontId="61" fillId="18" borderId="9" applyNumberFormat="0" applyAlignment="0" applyProtection="0"/>
    <xf numFmtId="0" fontId="61" fillId="18" borderId="9" applyNumberFormat="0" applyAlignment="0" applyProtection="0"/>
    <xf numFmtId="0" fontId="61" fillId="18" borderId="9" applyNumberFormat="0" applyAlignment="0" applyProtection="0"/>
    <xf numFmtId="0" fontId="61" fillId="18" borderId="9" applyNumberFormat="0" applyAlignment="0" applyProtection="0"/>
    <xf numFmtId="0" fontId="61" fillId="18" borderId="9" applyNumberFormat="0" applyAlignment="0" applyProtection="0"/>
    <xf numFmtId="0" fontId="61" fillId="18" borderId="9" applyNumberFormat="0" applyAlignment="0" applyProtection="0"/>
    <xf numFmtId="0" fontId="61" fillId="18" borderId="9" applyNumberFormat="0" applyAlignment="0" applyProtection="0"/>
    <xf numFmtId="0" fontId="61" fillId="18" borderId="9" applyNumberFormat="0" applyAlignment="0" applyProtection="0"/>
    <xf numFmtId="0" fontId="61" fillId="18" borderId="9" applyNumberFormat="0" applyAlignment="0" applyProtection="0"/>
    <xf numFmtId="0" fontId="61" fillId="18" borderId="9" applyNumberFormat="0" applyAlignment="0" applyProtection="0"/>
    <xf numFmtId="0" fontId="6" fillId="2" borderId="9" applyNumberFormat="0" applyAlignment="0" applyProtection="0"/>
    <xf numFmtId="0" fontId="61" fillId="18" borderId="9" applyNumberFormat="0" applyAlignment="0" applyProtection="0"/>
    <xf numFmtId="0" fontId="61" fillId="18" borderId="9" applyNumberFormat="0" applyAlignment="0" applyProtection="0"/>
    <xf numFmtId="0" fontId="61" fillId="18" borderId="9" applyNumberFormat="0" applyAlignment="0" applyProtection="0"/>
    <xf numFmtId="0" fontId="61" fillId="18" borderId="9" applyNumberFormat="0" applyAlignment="0" applyProtection="0"/>
    <xf numFmtId="0" fontId="61" fillId="18" borderId="9" applyNumberFormat="0" applyAlignment="0" applyProtection="0"/>
    <xf numFmtId="0" fontId="61" fillId="18" borderId="9" applyNumberFormat="0" applyAlignment="0" applyProtection="0"/>
    <xf numFmtId="0" fontId="61" fillId="18" borderId="9" applyNumberFormat="0" applyAlignment="0" applyProtection="0"/>
    <xf numFmtId="0" fontId="61" fillId="18" borderId="9" applyNumberFormat="0" applyAlignment="0" applyProtection="0"/>
    <xf numFmtId="0" fontId="61" fillId="18" borderId="9" applyNumberFormat="0" applyAlignment="0" applyProtection="0"/>
    <xf numFmtId="0" fontId="61" fillId="18" borderId="9" applyNumberFormat="0" applyAlignment="0" applyProtection="0"/>
    <xf numFmtId="0" fontId="61" fillId="18" borderId="9" applyNumberFormat="0" applyAlignment="0" applyProtection="0"/>
    <xf numFmtId="0" fontId="61" fillId="18" borderId="9" applyNumberFormat="0" applyAlignment="0" applyProtection="0"/>
    <xf numFmtId="0" fontId="61" fillId="18" borderId="9" applyNumberFormat="0" applyAlignment="0" applyProtection="0"/>
    <xf numFmtId="0" fontId="22" fillId="0" borderId="7" applyNumberFormat="0" applyFill="0" applyAlignment="0" applyProtection="0"/>
    <xf numFmtId="0" fontId="23" fillId="19" borderId="0" applyNumberFormat="0" applyBorder="0" applyAlignment="0" applyProtection="0"/>
    <xf numFmtId="0" fontId="62" fillId="19" borderId="0" applyNumberFormat="0" applyBorder="0" applyAlignment="0" applyProtection="0"/>
    <xf numFmtId="0" fontId="62" fillId="19" borderId="0" applyNumberFormat="0" applyBorder="0" applyAlignment="0" applyProtection="0"/>
    <xf numFmtId="0" fontId="62" fillId="19" borderId="0" applyNumberFormat="0" applyBorder="0" applyAlignment="0" applyProtection="0"/>
    <xf numFmtId="0" fontId="62" fillId="19" borderId="0" applyNumberFormat="0" applyBorder="0" applyAlignment="0" applyProtection="0"/>
    <xf numFmtId="0" fontId="62" fillId="19" borderId="0" applyNumberFormat="0" applyBorder="0" applyAlignment="0" applyProtection="0"/>
    <xf numFmtId="0" fontId="62" fillId="19" borderId="0" applyNumberFormat="0" applyBorder="0" applyAlignment="0" applyProtection="0"/>
    <xf numFmtId="0" fontId="62" fillId="19" borderId="0" applyNumberFormat="0" applyBorder="0" applyAlignment="0" applyProtection="0"/>
    <xf numFmtId="0" fontId="62" fillId="19" borderId="0" applyNumberFormat="0" applyBorder="0" applyAlignment="0" applyProtection="0"/>
    <xf numFmtId="0" fontId="62" fillId="19" borderId="0" applyNumberFormat="0" applyBorder="0" applyAlignment="0" applyProtection="0"/>
    <xf numFmtId="0" fontId="62" fillId="19" borderId="0" applyNumberFormat="0" applyBorder="0" applyAlignment="0" applyProtection="0"/>
    <xf numFmtId="0" fontId="62" fillId="19" borderId="0" applyNumberFormat="0" applyBorder="0" applyAlignment="0" applyProtection="0"/>
    <xf numFmtId="0" fontId="62" fillId="19" borderId="0" applyNumberFormat="0" applyBorder="0" applyAlignment="0" applyProtection="0"/>
    <xf numFmtId="0" fontId="62" fillId="19" borderId="0" applyNumberFormat="0" applyBorder="0" applyAlignment="0" applyProtection="0"/>
    <xf numFmtId="0" fontId="62" fillId="19" borderId="0" applyNumberFormat="0" applyBorder="0" applyAlignment="0" applyProtection="0"/>
    <xf numFmtId="0" fontId="62" fillId="19" borderId="0" applyNumberFormat="0" applyBorder="0" applyAlignment="0" applyProtection="0"/>
    <xf numFmtId="0" fontId="62" fillId="19" borderId="0" applyNumberFormat="0" applyBorder="0" applyAlignment="0" applyProtection="0"/>
    <xf numFmtId="0" fontId="62" fillId="19" borderId="0" applyNumberFormat="0" applyBorder="0" applyAlignment="0" applyProtection="0"/>
    <xf numFmtId="0" fontId="62" fillId="19" borderId="0" applyNumberFormat="0" applyBorder="0" applyAlignment="0" applyProtection="0"/>
    <xf numFmtId="0" fontId="62" fillId="19" borderId="0" applyNumberFormat="0" applyBorder="0" applyAlignment="0" applyProtection="0"/>
    <xf numFmtId="0" fontId="62" fillId="19" borderId="0" applyNumberFormat="0" applyBorder="0" applyAlignment="0" applyProtection="0"/>
    <xf numFmtId="0" fontId="62" fillId="19" borderId="0" applyNumberFormat="0" applyBorder="0" applyAlignment="0" applyProtection="0"/>
    <xf numFmtId="0" fontId="62" fillId="19" borderId="0" applyNumberFormat="0" applyBorder="0" applyAlignment="0" applyProtection="0"/>
    <xf numFmtId="0" fontId="62" fillId="19" borderId="0" applyNumberFormat="0" applyBorder="0" applyAlignment="0" applyProtection="0"/>
    <xf numFmtId="0" fontId="62" fillId="19" borderId="0" applyNumberFormat="0" applyBorder="0" applyAlignment="0" applyProtection="0"/>
    <xf numFmtId="0" fontId="62" fillId="19" borderId="0" applyNumberFormat="0" applyBorder="0" applyAlignment="0" applyProtection="0"/>
    <xf numFmtId="0" fontId="62" fillId="19" borderId="0" applyNumberFormat="0" applyBorder="0" applyAlignment="0" applyProtection="0"/>
    <xf numFmtId="0" fontId="62" fillId="19" borderId="0" applyNumberFormat="0" applyBorder="0" applyAlignment="0" applyProtection="0"/>
    <xf numFmtId="0" fontId="62" fillId="19" borderId="0" applyNumberFormat="0" applyBorder="0" applyAlignment="0" applyProtection="0"/>
    <xf numFmtId="0" fontId="62" fillId="19" borderId="0" applyNumberFormat="0" applyBorder="0" applyAlignment="0" applyProtection="0"/>
    <xf numFmtId="0" fontId="62" fillId="19" borderId="0" applyNumberFormat="0" applyBorder="0" applyAlignment="0" applyProtection="0"/>
    <xf numFmtId="0" fontId="62" fillId="19" borderId="0" applyNumberFormat="0" applyBorder="0" applyAlignment="0" applyProtection="0"/>
    <xf numFmtId="0" fontId="62" fillId="19" borderId="0" applyNumberFormat="0" applyBorder="0" applyAlignment="0" applyProtection="0"/>
    <xf numFmtId="0" fontId="62" fillId="19" borderId="0" applyNumberFormat="0" applyBorder="0" applyAlignment="0" applyProtection="0"/>
    <xf numFmtId="0" fontId="62" fillId="19" borderId="0" applyNumberFormat="0" applyBorder="0" applyAlignment="0" applyProtection="0"/>
    <xf numFmtId="0" fontId="62" fillId="19" borderId="0" applyNumberFormat="0" applyBorder="0" applyAlignment="0" applyProtection="0"/>
    <xf numFmtId="0" fontId="62" fillId="19" borderId="0" applyNumberFormat="0" applyBorder="0" applyAlignment="0" applyProtection="0"/>
    <xf numFmtId="0" fontId="62" fillId="19" borderId="0" applyNumberFormat="0" applyBorder="0" applyAlignment="0" applyProtection="0"/>
    <xf numFmtId="0" fontId="62" fillId="19" borderId="0" applyNumberFormat="0" applyBorder="0" applyAlignment="0" applyProtection="0"/>
    <xf numFmtId="0" fontId="62" fillId="19" borderId="0" applyNumberFormat="0" applyBorder="0" applyAlignment="0" applyProtection="0"/>
    <xf numFmtId="0" fontId="62" fillId="19" borderId="0" applyNumberFormat="0" applyBorder="0" applyAlignment="0" applyProtection="0"/>
    <xf numFmtId="0" fontId="62" fillId="19" borderId="0" applyNumberFormat="0" applyBorder="0" applyAlignment="0" applyProtection="0"/>
    <xf numFmtId="0" fontId="62" fillId="19" borderId="0" applyNumberFormat="0" applyBorder="0" applyAlignment="0" applyProtection="0"/>
    <xf numFmtId="0" fontId="62" fillId="19" borderId="0" applyNumberFormat="0" applyBorder="0" applyAlignment="0" applyProtection="0"/>
    <xf numFmtId="0" fontId="62" fillId="19" borderId="0" applyNumberFormat="0" applyBorder="0" applyAlignment="0" applyProtection="0"/>
    <xf numFmtId="0" fontId="24" fillId="0" borderId="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20"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20"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13" fillId="0" borderId="0" applyNumberFormat="0" applyFill="0" applyBorder="0" applyAlignment="0" applyProtection="0"/>
    <xf numFmtId="169" fontId="4" fillId="0" borderId="0" applyFont="0" applyFill="0" applyBorder="0" applyAlignment="0" applyProtection="0"/>
    <xf numFmtId="178" fontId="65" fillId="0" borderId="0" applyFont="0" applyFill="0" applyBorder="0" applyAlignment="0" applyProtection="0"/>
    <xf numFmtId="184" fontId="4" fillId="0" borderId="0" applyFont="0" applyFill="0" applyBorder="0" applyAlignment="0" applyProtection="0"/>
    <xf numFmtId="185" fontId="4" fillId="0" borderId="0" applyFont="0" applyFill="0" applyBorder="0" applyAlignment="0" applyProtection="0"/>
    <xf numFmtId="0" fontId="8" fillId="12" borderId="0" applyNumberFormat="0" applyBorder="0" applyAlignment="0" applyProtection="0"/>
    <xf numFmtId="0" fontId="32" fillId="0" borderId="0">
      <protection locked="0"/>
    </xf>
    <xf numFmtId="0" fontId="123" fillId="0" borderId="0" applyNumberFormat="0" applyFill="0" applyBorder="0" applyAlignment="0" applyProtection="0"/>
    <xf numFmtId="0" fontId="124" fillId="50" borderId="25" applyNumberFormat="0" applyAlignment="0" applyProtection="0"/>
    <xf numFmtId="0" fontId="125" fillId="0" borderId="26" applyNumberFormat="0" applyFill="0" applyAlignment="0" applyProtection="0"/>
    <xf numFmtId="0" fontId="126" fillId="51" borderId="27" applyNumberFormat="0" applyAlignment="0" applyProtection="0"/>
    <xf numFmtId="0" fontId="127" fillId="0" borderId="0" applyNumberFormat="0" applyFill="0" applyBorder="0" applyAlignment="0" applyProtection="0"/>
  </cellStyleXfs>
  <cellXfs count="500">
    <xf numFmtId="0" fontId="0" fillId="0" borderId="0" xfId="0"/>
    <xf numFmtId="0" fontId="30" fillId="0" borderId="0" xfId="2726" applyFont="1" applyAlignment="1">
      <alignment horizontal="left"/>
    </xf>
    <xf numFmtId="0" fontId="21" fillId="0" borderId="19" xfId="2725" applyFont="1" applyBorder="1" applyAlignment="1">
      <alignment horizontal="center" vertical="center" wrapText="1"/>
    </xf>
    <xf numFmtId="49" fontId="26" fillId="0" borderId="0" xfId="0" applyNumberFormat="1" applyFont="1" applyAlignment="1">
      <alignment horizontal="center"/>
    </xf>
    <xf numFmtId="0" fontId="21" fillId="0" borderId="0" xfId="0" applyFont="1"/>
    <xf numFmtId="49" fontId="26" fillId="0" borderId="20" xfId="0" applyNumberFormat="1" applyFont="1" applyBorder="1" applyAlignment="1">
      <alignment horizontal="center"/>
    </xf>
    <xf numFmtId="0" fontId="30" fillId="0" borderId="0" xfId="2726" applyFont="1"/>
    <xf numFmtId="4" fontId="21" fillId="0" borderId="20" xfId="0" applyNumberFormat="1" applyFont="1" applyBorder="1" applyAlignment="1">
      <alignment horizontal="center"/>
    </xf>
    <xf numFmtId="3" fontId="21" fillId="0" borderId="0" xfId="0" applyNumberFormat="1" applyFont="1"/>
    <xf numFmtId="1" fontId="26" fillId="0" borderId="0" xfId="0" applyNumberFormat="1" applyFont="1"/>
    <xf numFmtId="1" fontId="26" fillId="0" borderId="20" xfId="0" applyNumberFormat="1" applyFont="1" applyBorder="1" applyAlignment="1">
      <alignment horizontal="center"/>
    </xf>
    <xf numFmtId="0" fontId="27" fillId="0" borderId="0" xfId="0" applyFont="1" applyAlignment="1">
      <alignment horizontal="center" vertical="top" wrapText="1"/>
    </xf>
    <xf numFmtId="0" fontId="68" fillId="0" borderId="0" xfId="1366" applyFont="1" applyAlignment="1">
      <alignment horizontal="left" vertical="center" wrapText="1"/>
    </xf>
    <xf numFmtId="4" fontId="21" fillId="0" borderId="0" xfId="0" applyNumberFormat="1" applyFont="1"/>
    <xf numFmtId="4" fontId="27" fillId="0" borderId="0" xfId="0" applyNumberFormat="1" applyFont="1" applyAlignment="1">
      <alignment horizontal="center" vertical="top" wrapText="1"/>
    </xf>
    <xf numFmtId="0" fontId="0" fillId="0" borderId="0" xfId="0" applyAlignment="1">
      <alignment horizontal="center"/>
    </xf>
    <xf numFmtId="0" fontId="66" fillId="0" borderId="0" xfId="0" applyFont="1" applyAlignment="1">
      <alignment horizontal="center" vertical="center" wrapText="1"/>
    </xf>
    <xf numFmtId="0" fontId="29" fillId="0" borderId="20" xfId="0" applyFont="1" applyBorder="1" applyAlignment="1">
      <alignment horizontal="center" vertical="top"/>
    </xf>
    <xf numFmtId="0" fontId="29" fillId="0" borderId="0" xfId="0" applyFont="1" applyAlignment="1">
      <alignment horizontal="center"/>
    </xf>
    <xf numFmtId="49" fontId="0" fillId="0" borderId="0" xfId="0" applyNumberFormat="1" applyAlignment="1">
      <alignment horizontal="center"/>
    </xf>
    <xf numFmtId="0" fontId="0" fillId="0" borderId="20" xfId="0" applyBorder="1" applyAlignment="1">
      <alignment horizontal="center"/>
    </xf>
    <xf numFmtId="49" fontId="0" fillId="0" borderId="20" xfId="0" applyNumberFormat="1" applyBorder="1" applyAlignment="1">
      <alignment horizontal="center"/>
    </xf>
    <xf numFmtId="0" fontId="31" fillId="0" borderId="0" xfId="0" applyFont="1"/>
    <xf numFmtId="0" fontId="71" fillId="0" borderId="0" xfId="1366" applyFont="1" applyAlignment="1">
      <alignment vertical="center" wrapText="1"/>
    </xf>
    <xf numFmtId="4" fontId="73" fillId="0" borderId="0" xfId="0" applyNumberFormat="1" applyFont="1" applyAlignment="1">
      <alignment horizontal="center" vertical="top" wrapText="1"/>
    </xf>
    <xf numFmtId="4" fontId="74" fillId="0" borderId="20" xfId="0" applyNumberFormat="1" applyFont="1" applyBorder="1" applyAlignment="1">
      <alignment horizontal="center"/>
    </xf>
    <xf numFmtId="3" fontId="75" fillId="0" borderId="0" xfId="0" applyNumberFormat="1" applyFont="1"/>
    <xf numFmtId="0" fontId="75" fillId="0" borderId="0" xfId="0" applyFont="1"/>
    <xf numFmtId="172" fontId="26" fillId="0" borderId="0" xfId="0" applyNumberFormat="1" applyFont="1"/>
    <xf numFmtId="0" fontId="29" fillId="0" borderId="20" xfId="0" applyFont="1" applyBorder="1" applyAlignment="1">
      <alignment horizontal="center"/>
    </xf>
    <xf numFmtId="0" fontId="66" fillId="0" borderId="19" xfId="0" applyFont="1" applyBorder="1" applyAlignment="1">
      <alignment horizontal="center" vertical="center" wrapText="1"/>
    </xf>
    <xf numFmtId="4" fontId="0" fillId="0" borderId="20" xfId="0" applyNumberFormat="1" applyBorder="1" applyAlignment="1">
      <alignment horizontal="center"/>
    </xf>
    <xf numFmtId="4" fontId="28" fillId="0" borderId="0" xfId="2981" applyNumberFormat="1" applyFont="1" applyAlignment="1">
      <alignment wrapText="1"/>
    </xf>
    <xf numFmtId="0" fontId="31" fillId="0" borderId="0" xfId="0" applyFont="1" applyAlignment="1">
      <alignment wrapText="1"/>
    </xf>
    <xf numFmtId="49" fontId="68" fillId="0" borderId="0" xfId="1366" applyNumberFormat="1" applyFont="1" applyAlignment="1">
      <alignment horizontal="left" vertical="center" wrapText="1"/>
    </xf>
    <xf numFmtId="49" fontId="26" fillId="0" borderId="0" xfId="0" applyNumberFormat="1" applyFont="1"/>
    <xf numFmtId="49" fontId="27" fillId="0" borderId="0" xfId="0" applyNumberFormat="1" applyFont="1" applyAlignment="1">
      <alignment horizontal="center" vertical="top" wrapText="1"/>
    </xf>
    <xf numFmtId="49" fontId="28" fillId="0" borderId="20" xfId="0" applyNumberFormat="1" applyFont="1" applyBorder="1" applyAlignment="1">
      <alignment horizontal="center"/>
    </xf>
    <xf numFmtId="0" fontId="66" fillId="0" borderId="0" xfId="0" applyFont="1"/>
    <xf numFmtId="0" fontId="35" fillId="0" borderId="19" xfId="0" applyFont="1" applyBorder="1" applyAlignment="1">
      <alignment horizontal="center" vertical="center"/>
    </xf>
    <xf numFmtId="49" fontId="27" fillId="0" borderId="0" xfId="2731" applyNumberFormat="1" applyFont="1" applyAlignment="1">
      <alignment horizontal="center" vertical="center" wrapText="1"/>
    </xf>
    <xf numFmtId="4" fontId="27" fillId="0" borderId="0" xfId="0" applyNumberFormat="1" applyFont="1" applyAlignment="1">
      <alignment vertical="center"/>
    </xf>
    <xf numFmtId="0" fontId="21" fillId="0" borderId="0" xfId="2722" applyAlignment="1">
      <alignment horizontal="center"/>
    </xf>
    <xf numFmtId="0" fontId="21" fillId="0" borderId="0" xfId="2722" applyAlignment="1">
      <alignment horizontal="left"/>
    </xf>
    <xf numFmtId="0" fontId="21" fillId="0" borderId="0" xfId="2722"/>
    <xf numFmtId="0" fontId="28" fillId="0" borderId="0" xfId="2722" applyFont="1" applyAlignment="1">
      <alignment horizontal="center" vertical="center" wrapText="1"/>
    </xf>
    <xf numFmtId="49" fontId="83" fillId="0" borderId="0" xfId="2722" applyNumberFormat="1" applyFont="1" applyAlignment="1">
      <alignment horizontal="center" vertical="center" wrapText="1"/>
    </xf>
    <xf numFmtId="0" fontId="28" fillId="0" borderId="0" xfId="2722" applyFont="1" applyAlignment="1">
      <alignment vertical="center" wrapText="1"/>
    </xf>
    <xf numFmtId="0" fontId="29" fillId="0" borderId="0" xfId="2722" applyFont="1" applyAlignment="1">
      <alignment horizontal="center"/>
    </xf>
    <xf numFmtId="0" fontId="21" fillId="0" borderId="0" xfId="2722" applyAlignment="1">
      <alignment horizontal="right" vertical="center"/>
    </xf>
    <xf numFmtId="0" fontId="29" fillId="0" borderId="19" xfId="2722" applyFont="1" applyBorder="1" applyAlignment="1">
      <alignment horizontal="center" vertical="center" wrapText="1"/>
    </xf>
    <xf numFmtId="49" fontId="30" fillId="0" borderId="19" xfId="2722" applyNumberFormat="1" applyFont="1" applyBorder="1" applyAlignment="1">
      <alignment horizontal="center" vertical="center" wrapText="1"/>
    </xf>
    <xf numFmtId="49" fontId="30" fillId="0" borderId="19" xfId="2722" applyNumberFormat="1" applyFont="1" applyBorder="1" applyAlignment="1">
      <alignment horizontal="center" vertical="center"/>
    </xf>
    <xf numFmtId="4" fontId="21" fillId="0" borderId="0" xfId="2722" applyNumberFormat="1"/>
    <xf numFmtId="0" fontId="31" fillId="0" borderId="0" xfId="2729" applyFont="1"/>
    <xf numFmtId="0" fontId="27" fillId="0" borderId="19" xfId="0" applyFont="1" applyBorder="1" applyAlignment="1">
      <alignment horizontal="center" vertical="center" wrapText="1"/>
    </xf>
    <xf numFmtId="4" fontId="28" fillId="0" borderId="0" xfId="2722" applyNumberFormat="1" applyFont="1" applyAlignment="1">
      <alignment horizontal="center" vertical="center" wrapText="1"/>
    </xf>
    <xf numFmtId="4" fontId="21" fillId="0" borderId="0" xfId="2722" applyNumberFormat="1" applyAlignment="1">
      <alignment horizontal="center"/>
    </xf>
    <xf numFmtId="4" fontId="30" fillId="0" borderId="19" xfId="2722" applyNumberFormat="1" applyFont="1" applyBorder="1" applyAlignment="1">
      <alignment horizontal="center" vertical="center" wrapText="1"/>
    </xf>
    <xf numFmtId="4" fontId="31" fillId="0" borderId="0" xfId="2729" applyNumberFormat="1" applyFont="1"/>
    <xf numFmtId="0" fontId="27" fillId="0" borderId="19" xfId="0" quotePrefix="1" applyFont="1" applyBorder="1" applyAlignment="1">
      <alignment vertical="center" wrapText="1"/>
    </xf>
    <xf numFmtId="0" fontId="30" fillId="0" borderId="0" xfId="2725" applyFont="1" applyAlignment="1">
      <alignment horizontal="center"/>
    </xf>
    <xf numFmtId="0" fontId="30" fillId="0" borderId="0" xfId="2725" applyFont="1"/>
    <xf numFmtId="0" fontId="4" fillId="0" borderId="0" xfId="2725"/>
    <xf numFmtId="0" fontId="30" fillId="0" borderId="0" xfId="2725" applyFont="1" applyAlignment="1">
      <alignment horizontal="right"/>
    </xf>
    <xf numFmtId="0" fontId="27" fillId="0" borderId="19" xfId="2725" applyFont="1" applyBorder="1" applyAlignment="1">
      <alignment horizontal="center" vertical="center" wrapText="1"/>
    </xf>
    <xf numFmtId="4" fontId="27" fillId="0" borderId="19" xfId="2725" applyNumberFormat="1" applyFont="1" applyBorder="1" applyAlignment="1">
      <alignment horizontal="right" vertical="center"/>
    </xf>
    <xf numFmtId="4" fontId="30" fillId="0" borderId="19" xfId="2725" applyNumberFormat="1" applyFont="1" applyBorder="1" applyAlignment="1">
      <alignment horizontal="right" vertical="center"/>
    </xf>
    <xf numFmtId="0" fontId="27" fillId="0" borderId="0" xfId="2725" applyFont="1" applyAlignment="1">
      <alignment horizontal="center" vertical="center" wrapText="1"/>
    </xf>
    <xf numFmtId="0" fontId="27" fillId="0" borderId="0" xfId="2725" applyFont="1" applyAlignment="1">
      <alignment vertical="center" wrapText="1"/>
    </xf>
    <xf numFmtId="4" fontId="27" fillId="0" borderId="0" xfId="2725" applyNumberFormat="1" applyFont="1" applyAlignment="1">
      <alignment horizontal="right" vertical="center"/>
    </xf>
    <xf numFmtId="0" fontId="4" fillId="0" borderId="0" xfId="2725" applyAlignment="1">
      <alignment horizontal="center"/>
    </xf>
    <xf numFmtId="0" fontId="21" fillId="0" borderId="0" xfId="2721" applyAlignment="1">
      <alignment vertical="center"/>
    </xf>
    <xf numFmtId="0" fontId="28" fillId="0" borderId="0" xfId="0" applyFont="1" applyAlignment="1">
      <alignment vertical="center" wrapText="1"/>
    </xf>
    <xf numFmtId="0" fontId="21" fillId="0" borderId="0" xfId="0" applyFont="1" applyAlignment="1">
      <alignment horizontal="left" vertical="center" wrapText="1"/>
    </xf>
    <xf numFmtId="0" fontId="21" fillId="0" borderId="20" xfId="0" applyFont="1" applyBorder="1" applyAlignment="1">
      <alignment horizontal="left" vertical="center" wrapText="1"/>
    </xf>
    <xf numFmtId="4" fontId="30" fillId="0" borderId="19" xfId="0" applyNumberFormat="1" applyFont="1" applyBorder="1" applyAlignment="1">
      <alignment horizontal="right" vertical="center" wrapText="1"/>
    </xf>
    <xf numFmtId="0" fontId="88" fillId="0" borderId="0" xfId="2725" applyFont="1"/>
    <xf numFmtId="0" fontId="30" fillId="0" borderId="19" xfId="0" applyFont="1" applyBorder="1" applyAlignment="1">
      <alignment vertical="center" wrapText="1"/>
    </xf>
    <xf numFmtId="0" fontId="30" fillId="0" borderId="0" xfId="0" applyFont="1" applyAlignment="1">
      <alignment vertical="center" wrapText="1"/>
    </xf>
    <xf numFmtId="3" fontId="30" fillId="0" borderId="0" xfId="0" applyNumberFormat="1" applyFont="1" applyAlignment="1">
      <alignment vertical="center" wrapText="1"/>
    </xf>
    <xf numFmtId="0" fontId="30" fillId="0" borderId="20" xfId="0" applyFont="1" applyBorder="1" applyAlignment="1">
      <alignment vertical="center" wrapText="1"/>
    </xf>
    <xf numFmtId="0" fontId="21" fillId="0" borderId="0" xfId="2722" applyAlignment="1">
      <alignment horizontal="center" vertical="center"/>
    </xf>
    <xf numFmtId="4" fontId="30" fillId="0" borderId="19" xfId="0" applyNumberFormat="1" applyFont="1" applyBorder="1" applyAlignment="1">
      <alignment horizontal="right" vertical="center"/>
    </xf>
    <xf numFmtId="0" fontId="30" fillId="0" borderId="19" xfId="0" applyFont="1" applyBorder="1" applyAlignment="1">
      <alignment horizontal="center" vertical="center" wrapText="1"/>
    </xf>
    <xf numFmtId="0" fontId="27" fillId="0" borderId="19" xfId="0" applyFont="1" applyBorder="1" applyAlignment="1">
      <alignment vertical="center" wrapText="1"/>
    </xf>
    <xf numFmtId="0" fontId="74" fillId="0" borderId="0" xfId="0" applyFont="1"/>
    <xf numFmtId="4" fontId="30" fillId="0" borderId="19" xfId="2727" applyNumberFormat="1" applyFont="1" applyBorder="1" applyAlignment="1">
      <alignment horizontal="right" vertical="center"/>
    </xf>
    <xf numFmtId="4" fontId="27" fillId="0" borderId="19" xfId="0" applyNumberFormat="1" applyFont="1" applyBorder="1" applyAlignment="1">
      <alignment horizontal="right" vertical="center"/>
    </xf>
    <xf numFmtId="4" fontId="27" fillId="0" borderId="19" xfId="0" applyNumberFormat="1" applyFont="1" applyBorder="1" applyAlignment="1">
      <alignment horizontal="right" vertical="center" wrapText="1"/>
    </xf>
    <xf numFmtId="4" fontId="27" fillId="0" borderId="19" xfId="2722" applyNumberFormat="1" applyFont="1" applyBorder="1" applyAlignment="1">
      <alignment horizontal="right" vertical="center" wrapText="1"/>
    </xf>
    <xf numFmtId="49" fontId="30" fillId="0" borderId="19" xfId="0" applyNumberFormat="1" applyFont="1" applyBorder="1" applyAlignment="1">
      <alignment horizontal="center" vertical="center" wrapText="1"/>
    </xf>
    <xf numFmtId="0" fontId="30" fillId="0" borderId="0" xfId="0" applyFont="1" applyAlignment="1">
      <alignment horizontal="left" vertical="center" wrapText="1"/>
    </xf>
    <xf numFmtId="4" fontId="27" fillId="47" borderId="19" xfId="0" applyNumberFormat="1" applyFont="1" applyFill="1" applyBorder="1" applyAlignment="1">
      <alignment horizontal="right" vertical="center"/>
    </xf>
    <xf numFmtId="0" fontId="67" fillId="0" borderId="0" xfId="2722" applyFont="1" applyAlignment="1">
      <alignment vertical="center" wrapText="1"/>
    </xf>
    <xf numFmtId="0" fontId="67" fillId="0" borderId="0" xfId="2722" applyFont="1" applyAlignment="1">
      <alignment horizontal="left" vertical="center" wrapText="1"/>
    </xf>
    <xf numFmtId="0" fontId="91" fillId="0" borderId="0" xfId="2722" applyFont="1" applyAlignment="1">
      <alignment horizontal="center" vertical="center"/>
    </xf>
    <xf numFmtId="0" fontId="71" fillId="0" borderId="0" xfId="1366" applyFont="1" applyAlignment="1">
      <alignment horizontal="left" vertical="center" wrapText="1"/>
    </xf>
    <xf numFmtId="0" fontId="21" fillId="0" borderId="20" xfId="2722" applyBorder="1" applyAlignment="1">
      <alignment horizontal="right" vertical="center"/>
    </xf>
    <xf numFmtId="0" fontId="85" fillId="0" borderId="0" xfId="2722" applyFont="1"/>
    <xf numFmtId="0" fontId="30" fillId="0" borderId="19" xfId="2722" applyFont="1" applyBorder="1" applyAlignment="1">
      <alignment horizontal="center" vertical="center" wrapText="1"/>
    </xf>
    <xf numFmtId="0" fontId="27" fillId="0" borderId="19" xfId="2722" applyFont="1" applyBorder="1" applyAlignment="1">
      <alignment horizontal="center" vertical="center" wrapText="1"/>
    </xf>
    <xf numFmtId="4" fontId="27" fillId="0" borderId="19" xfId="2722" applyNumberFormat="1" applyFont="1" applyBorder="1" applyAlignment="1">
      <alignment horizontal="right" vertical="center"/>
    </xf>
    <xf numFmtId="0" fontId="21" fillId="0" borderId="0" xfId="2722" applyAlignment="1">
      <alignment vertical="top"/>
    </xf>
    <xf numFmtId="4" fontId="30" fillId="0" borderId="19" xfId="2722" applyNumberFormat="1" applyFont="1" applyBorder="1" applyAlignment="1">
      <alignment horizontal="right" vertical="center"/>
    </xf>
    <xf numFmtId="4" fontId="30" fillId="0" borderId="19" xfId="2722" applyNumberFormat="1" applyFont="1" applyBorder="1" applyAlignment="1">
      <alignment vertical="center"/>
    </xf>
    <xf numFmtId="0" fontId="28" fillId="0" borderId="0" xfId="2282" applyFont="1" applyAlignment="1">
      <alignment wrapText="1"/>
    </xf>
    <xf numFmtId="0" fontId="21" fillId="0" borderId="0" xfId="2721"/>
    <xf numFmtId="4" fontId="21" fillId="0" borderId="0" xfId="2722" applyNumberFormat="1" applyAlignment="1">
      <alignment vertical="top"/>
    </xf>
    <xf numFmtId="0" fontId="21" fillId="0" borderId="0" xfId="2722" applyAlignment="1">
      <alignment horizontal="left" wrapText="1"/>
    </xf>
    <xf numFmtId="0" fontId="21" fillId="27" borderId="0" xfId="0" applyFont="1" applyFill="1"/>
    <xf numFmtId="4" fontId="30" fillId="0" borderId="19" xfId="2981" applyNumberFormat="1" applyFont="1" applyBorder="1" applyAlignment="1">
      <alignment horizontal="right" vertical="center" wrapText="1"/>
    </xf>
    <xf numFmtId="4" fontId="31" fillId="0" borderId="0" xfId="0" applyNumberFormat="1" applyFont="1"/>
    <xf numFmtId="4" fontId="30" fillId="0" borderId="19" xfId="2722" applyNumberFormat="1" applyFont="1" applyBorder="1" applyAlignment="1">
      <alignment vertical="center" wrapText="1"/>
    </xf>
    <xf numFmtId="0" fontId="95" fillId="0" borderId="19" xfId="2722" applyFont="1" applyBorder="1" applyAlignment="1">
      <alignment horizontal="center" vertical="center" wrapText="1"/>
    </xf>
    <xf numFmtId="0" fontId="95" fillId="0" borderId="0" xfId="2722" applyFont="1" applyAlignment="1">
      <alignment horizontal="center" vertical="center"/>
    </xf>
    <xf numFmtId="0" fontId="95" fillId="0" borderId="0" xfId="2722" applyFont="1" applyAlignment="1">
      <alignment vertical="center"/>
    </xf>
    <xf numFmtId="4" fontId="30" fillId="0" borderId="19" xfId="2725" applyNumberFormat="1" applyFont="1" applyBorder="1" applyAlignment="1">
      <alignment horizontal="right" vertical="center" wrapText="1"/>
    </xf>
    <xf numFmtId="4" fontId="27" fillId="0" borderId="19" xfId="2725" applyNumberFormat="1" applyFont="1" applyBorder="1" applyAlignment="1">
      <alignment horizontal="right" vertical="center" wrapText="1"/>
    </xf>
    <xf numFmtId="0" fontId="27" fillId="0" borderId="19" xfId="2725" applyFont="1" applyBorder="1" applyAlignment="1">
      <alignment vertical="center" wrapText="1"/>
    </xf>
    <xf numFmtId="0" fontId="30" fillId="0" borderId="19" xfId="0" quotePrefix="1" applyFont="1" applyBorder="1" applyAlignment="1">
      <alignment horizontal="center" vertical="center" wrapText="1"/>
    </xf>
    <xf numFmtId="0" fontId="27" fillId="0" borderId="19" xfId="0" quotePrefix="1" applyFont="1" applyBorder="1" applyAlignment="1">
      <alignment horizontal="center" vertical="center" wrapText="1"/>
    </xf>
    <xf numFmtId="0" fontId="30" fillId="0" borderId="19" xfId="0" quotePrefix="1" applyFont="1" applyBorder="1" applyAlignment="1">
      <alignment vertical="center" wrapText="1"/>
    </xf>
    <xf numFmtId="4" fontId="30" fillId="0" borderId="19" xfId="2722" applyNumberFormat="1" applyFont="1" applyBorder="1" applyAlignment="1">
      <alignment horizontal="right" vertical="center" wrapText="1"/>
    </xf>
    <xf numFmtId="0" fontId="30" fillId="0" borderId="19" xfId="2723" applyFont="1" applyBorder="1" applyAlignment="1">
      <alignment horizontal="center" vertical="center" wrapText="1"/>
    </xf>
    <xf numFmtId="0" fontId="30" fillId="0" borderId="19" xfId="2723" quotePrefix="1" applyFont="1" applyBorder="1" applyAlignment="1">
      <alignment vertical="center" wrapText="1"/>
    </xf>
    <xf numFmtId="0" fontId="30" fillId="0" borderId="19" xfId="2724" applyFont="1" applyBorder="1" applyAlignment="1">
      <alignment vertical="center" wrapText="1"/>
    </xf>
    <xf numFmtId="0" fontId="30" fillId="0" borderId="19" xfId="2724" quotePrefix="1" applyFont="1" applyBorder="1" applyAlignment="1">
      <alignment vertical="center" wrapText="1"/>
    </xf>
    <xf numFmtId="49" fontId="30" fillId="0" borderId="19" xfId="2723" applyNumberFormat="1" applyFont="1" applyBorder="1" applyAlignment="1">
      <alignment horizontal="center" vertical="center" wrapText="1"/>
    </xf>
    <xf numFmtId="4" fontId="30" fillId="0" borderId="19" xfId="0" quotePrefix="1" applyNumberFormat="1" applyFont="1" applyBorder="1" applyAlignment="1">
      <alignment vertical="center" wrapText="1"/>
    </xf>
    <xf numFmtId="4" fontId="27" fillId="27" borderId="19" xfId="0" applyNumberFormat="1" applyFont="1" applyFill="1" applyBorder="1" applyAlignment="1">
      <alignment horizontal="right" vertical="center"/>
    </xf>
    <xf numFmtId="0" fontId="30" fillId="0" borderId="19" xfId="2724" applyFont="1" applyBorder="1" applyAlignment="1">
      <alignment horizontal="center" vertical="center" wrapText="1"/>
    </xf>
    <xf numFmtId="0" fontId="96" fillId="0" borderId="19" xfId="2724" quotePrefix="1" applyFont="1" applyBorder="1" applyAlignment="1">
      <alignment vertical="center" wrapText="1"/>
    </xf>
    <xf numFmtId="4" fontId="96" fillId="0" borderId="19" xfId="2722" applyNumberFormat="1" applyFont="1" applyBorder="1" applyAlignment="1">
      <alignment horizontal="right" vertical="center" wrapText="1"/>
    </xf>
    <xf numFmtId="4" fontId="30" fillId="0" borderId="19" xfId="2724" quotePrefix="1" applyNumberFormat="1" applyFont="1" applyBorder="1" applyAlignment="1">
      <alignment vertical="center" wrapText="1"/>
    </xf>
    <xf numFmtId="4" fontId="27" fillId="0" borderId="19" xfId="0" applyNumberFormat="1" applyFont="1" applyBorder="1" applyAlignment="1">
      <alignment horizontal="center" vertical="center" wrapText="1"/>
    </xf>
    <xf numFmtId="4" fontId="27" fillId="0" borderId="19" xfId="0" quotePrefix="1" applyNumberFormat="1" applyFont="1" applyBorder="1" applyAlignment="1">
      <alignment vertical="center" wrapText="1"/>
    </xf>
    <xf numFmtId="0" fontId="27" fillId="0" borderId="19" xfId="2729" applyFont="1" applyBorder="1" applyAlignment="1">
      <alignment horizontal="center" vertical="center" wrapText="1"/>
    </xf>
    <xf numFmtId="0" fontId="27" fillId="0" borderId="19" xfId="2729" applyFont="1" applyBorder="1" applyAlignment="1">
      <alignment vertical="center" wrapText="1"/>
    </xf>
    <xf numFmtId="4" fontId="27" fillId="0" borderId="19" xfId="2729" applyNumberFormat="1" applyFont="1" applyBorder="1" applyAlignment="1">
      <alignment horizontal="right" vertical="center"/>
    </xf>
    <xf numFmtId="0" fontId="30" fillId="0" borderId="0" xfId="2727" applyFont="1" applyAlignment="1">
      <alignment horizontal="center"/>
    </xf>
    <xf numFmtId="0" fontId="30" fillId="0" borderId="0" xfId="2727" applyFont="1"/>
    <xf numFmtId="0" fontId="28" fillId="0" borderId="0" xfId="2727" applyFont="1" applyAlignment="1">
      <alignment wrapText="1"/>
    </xf>
    <xf numFmtId="4" fontId="28" fillId="0" borderId="0" xfId="2727" applyNumberFormat="1" applyFont="1"/>
    <xf numFmtId="0" fontId="30" fillId="0" borderId="0" xfId="2727" applyFont="1" applyAlignment="1">
      <alignment wrapText="1"/>
    </xf>
    <xf numFmtId="4" fontId="30" fillId="0" borderId="0" xfId="2727" applyNumberFormat="1" applyFont="1" applyAlignment="1">
      <alignment horizontal="right"/>
    </xf>
    <xf numFmtId="0" fontId="21" fillId="0" borderId="19" xfId="2727" applyFont="1" applyBorder="1" applyAlignment="1">
      <alignment horizontal="center" vertical="center" wrapText="1"/>
    </xf>
    <xf numFmtId="4" fontId="21" fillId="0" borderId="19" xfId="2727" applyNumberFormat="1" applyFont="1" applyBorder="1" applyAlignment="1">
      <alignment horizontal="center" vertical="center" wrapText="1"/>
    </xf>
    <xf numFmtId="0" fontId="21" fillId="0" borderId="0" xfId="2727" applyFont="1"/>
    <xf numFmtId="0" fontId="30" fillId="0" borderId="19" xfId="2727" applyFont="1" applyBorder="1" applyAlignment="1">
      <alignment horizontal="center" vertical="center"/>
    </xf>
    <xf numFmtId="1" fontId="30" fillId="0" borderId="19" xfId="2727" applyNumberFormat="1" applyFont="1" applyBorder="1" applyAlignment="1">
      <alignment horizontal="center" vertical="center"/>
    </xf>
    <xf numFmtId="4" fontId="27" fillId="0" borderId="19" xfId="2727" applyNumberFormat="1" applyFont="1" applyBorder="1" applyAlignment="1">
      <alignment vertical="center"/>
    </xf>
    <xf numFmtId="4" fontId="30" fillId="0" borderId="19" xfId="2727" applyNumberFormat="1" applyFont="1" applyBorder="1" applyAlignment="1">
      <alignment vertical="center"/>
    </xf>
    <xf numFmtId="0" fontId="30" fillId="0" borderId="19" xfId="0" applyFont="1" applyBorder="1" applyAlignment="1">
      <alignment horizontal="center" vertical="center"/>
    </xf>
    <xf numFmtId="4" fontId="30" fillId="0" borderId="0" xfId="2727" applyNumberFormat="1" applyFont="1"/>
    <xf numFmtId="0" fontId="30" fillId="0" borderId="0" xfId="2727" applyFont="1" applyAlignment="1">
      <alignment horizontal="center" vertical="center"/>
    </xf>
    <xf numFmtId="0" fontId="30" fillId="0" borderId="0" xfId="2727" applyFont="1" applyAlignment="1">
      <alignment horizontal="left" vertical="center"/>
    </xf>
    <xf numFmtId="4" fontId="30" fillId="0" borderId="0" xfId="2727" applyNumberFormat="1" applyFont="1" applyAlignment="1">
      <alignment vertical="center"/>
    </xf>
    <xf numFmtId="0" fontId="30" fillId="0" borderId="0" xfId="2727" applyFont="1" applyAlignment="1">
      <alignment vertical="center" wrapText="1"/>
    </xf>
    <xf numFmtId="4" fontId="30" fillId="0" borderId="0" xfId="2727" applyNumberFormat="1" applyFont="1" applyAlignment="1">
      <alignment horizontal="right" vertical="center"/>
    </xf>
    <xf numFmtId="0" fontId="30" fillId="0" borderId="19" xfId="2727" applyFont="1" applyBorder="1" applyAlignment="1">
      <alignment horizontal="center" vertical="center" wrapText="1"/>
    </xf>
    <xf numFmtId="0" fontId="27" fillId="0" borderId="19" xfId="0" applyFont="1" applyBorder="1" applyAlignment="1">
      <alignment horizontal="centerContinuous" vertical="center"/>
    </xf>
    <xf numFmtId="0" fontId="30" fillId="0" borderId="19" xfId="2727" applyFont="1" applyBorder="1" applyAlignment="1">
      <alignment horizontal="left" vertical="center" wrapText="1"/>
    </xf>
    <xf numFmtId="0" fontId="30" fillId="0" borderId="19" xfId="2727" applyFont="1" applyBorder="1" applyAlignment="1">
      <alignment vertical="center" wrapText="1"/>
    </xf>
    <xf numFmtId="0" fontId="30" fillId="0" borderId="0" xfId="2733" applyFont="1" applyAlignment="1">
      <alignment horizontal="center" vertical="center" wrapText="1"/>
    </xf>
    <xf numFmtId="0" fontId="30" fillId="0" borderId="0" xfId="2732" applyFont="1" applyAlignment="1">
      <alignment horizontal="center" vertical="center"/>
    </xf>
    <xf numFmtId="4" fontId="86" fillId="0" borderId="0" xfId="0" applyNumberFormat="1" applyFont="1" applyAlignment="1">
      <alignment horizontal="right" vertical="center"/>
    </xf>
    <xf numFmtId="0" fontId="30" fillId="0" borderId="0" xfId="0" applyFont="1"/>
    <xf numFmtId="4" fontId="27" fillId="0" borderId="0" xfId="0" applyNumberFormat="1" applyFont="1" applyAlignment="1">
      <alignment horizontal="right" vertical="center"/>
    </xf>
    <xf numFmtId="0" fontId="86" fillId="0" borderId="19" xfId="0" quotePrefix="1" applyFont="1" applyBorder="1" applyAlignment="1">
      <alignment horizontal="center" vertical="center" wrapText="1"/>
    </xf>
    <xf numFmtId="4" fontId="86" fillId="0" borderId="19" xfId="0" quotePrefix="1" applyNumberFormat="1" applyFont="1" applyBorder="1" applyAlignment="1">
      <alignment horizontal="center" vertical="center" wrapText="1"/>
    </xf>
    <xf numFmtId="0" fontId="27" fillId="0" borderId="0" xfId="2731" applyFont="1" applyAlignment="1">
      <alignment horizontal="center" vertical="center" wrapText="1"/>
    </xf>
    <xf numFmtId="0" fontId="27" fillId="0" borderId="0" xfId="2731" applyFont="1" applyAlignment="1">
      <alignment vertical="center" wrapText="1"/>
    </xf>
    <xf numFmtId="0" fontId="94" fillId="0" borderId="0" xfId="0" applyFont="1" applyAlignment="1">
      <alignment vertical="center" wrapText="1"/>
    </xf>
    <xf numFmtId="0" fontId="97" fillId="0" borderId="0" xfId="2722" applyFont="1"/>
    <xf numFmtId="0" fontId="97" fillId="0" borderId="0" xfId="0" applyFont="1"/>
    <xf numFmtId="0" fontId="34" fillId="0" borderId="0" xfId="2255"/>
    <xf numFmtId="0" fontId="98" fillId="0" borderId="0" xfId="2255" applyFont="1" applyAlignment="1">
      <alignment horizontal="center" vertical="center"/>
    </xf>
    <xf numFmtId="0" fontId="99" fillId="0" borderId="0" xfId="2255" applyFont="1" applyAlignment="1">
      <alignment horizontal="center" vertical="center" wrapText="1"/>
    </xf>
    <xf numFmtId="0" fontId="98" fillId="0" borderId="0" xfId="2255" applyFont="1" applyAlignment="1">
      <alignment horizontal="center" vertical="center" wrapText="1"/>
    </xf>
    <xf numFmtId="4" fontId="98" fillId="0" borderId="0" xfId="2255" applyNumberFormat="1" applyFont="1" applyAlignment="1">
      <alignment horizontal="right" vertical="center"/>
    </xf>
    <xf numFmtId="0" fontId="25" fillId="0" borderId="0" xfId="2730" applyFont="1" applyAlignment="1">
      <alignment horizontal="center" vertical="center"/>
    </xf>
    <xf numFmtId="0" fontId="100" fillId="0" borderId="0" xfId="2730" applyFont="1" applyAlignment="1">
      <alignment horizontal="center" vertical="center" wrapText="1"/>
    </xf>
    <xf numFmtId="0" fontId="25" fillId="0" borderId="0" xfId="2730" applyFont="1" applyAlignment="1">
      <alignment horizontal="center" vertical="center" wrapText="1"/>
    </xf>
    <xf numFmtId="49" fontId="25" fillId="0" borderId="0" xfId="2730" applyNumberFormat="1" applyFont="1" applyAlignment="1">
      <alignment horizontal="center" vertical="center" wrapText="1"/>
    </xf>
    <xf numFmtId="4" fontId="25" fillId="0" borderId="0" xfId="2730" applyNumberFormat="1" applyFont="1" applyAlignment="1">
      <alignment horizontal="right" vertical="center"/>
    </xf>
    <xf numFmtId="4" fontId="25" fillId="0" borderId="0" xfId="2730" applyNumberFormat="1" applyFont="1" applyAlignment="1">
      <alignment vertical="center" wrapText="1"/>
    </xf>
    <xf numFmtId="0" fontId="101" fillId="0" borderId="0" xfId="2730" applyFont="1" applyAlignment="1">
      <alignment horizontal="center" vertical="center" wrapText="1"/>
    </xf>
    <xf numFmtId="0" fontId="35" fillId="0" borderId="0" xfId="2730" applyFont="1" applyAlignment="1">
      <alignment horizontal="center" vertical="center" wrapText="1"/>
    </xf>
    <xf numFmtId="4" fontId="35" fillId="0" borderId="0" xfId="2730" applyNumberFormat="1" applyFont="1" applyAlignment="1">
      <alignment horizontal="right" vertical="center" wrapText="1"/>
    </xf>
    <xf numFmtId="4" fontId="25" fillId="0" borderId="0" xfId="2730" applyNumberFormat="1" applyFont="1" applyAlignment="1">
      <alignment horizontal="right" vertical="center" wrapText="1"/>
    </xf>
    <xf numFmtId="0" fontId="102" fillId="0" borderId="19" xfId="2255" applyFont="1" applyBorder="1"/>
    <xf numFmtId="0" fontId="102" fillId="0" borderId="0" xfId="2255" applyFont="1"/>
    <xf numFmtId="0" fontId="103" fillId="0" borderId="19" xfId="2255" applyFont="1" applyBorder="1"/>
    <xf numFmtId="0" fontId="103" fillId="0" borderId="0" xfId="2255" applyFont="1"/>
    <xf numFmtId="0" fontId="34" fillId="0" borderId="19" xfId="2255" applyBorder="1"/>
    <xf numFmtId="0" fontId="30" fillId="0" borderId="19" xfId="2255" applyFont="1" applyBorder="1" applyAlignment="1">
      <alignment horizontal="center" vertical="center"/>
    </xf>
    <xf numFmtId="0" fontId="30" fillId="0" borderId="19" xfId="2255" applyFont="1" applyBorder="1" applyAlignment="1">
      <alignment horizontal="left" vertical="center" wrapText="1"/>
    </xf>
    <xf numFmtId="0" fontId="30" fillId="0" borderId="19" xfId="2255" applyFont="1" applyBorder="1" applyAlignment="1">
      <alignment horizontal="center" vertical="center" wrapText="1"/>
    </xf>
    <xf numFmtId="4" fontId="30" fillId="0" borderId="19" xfId="2255" applyNumberFormat="1" applyFont="1" applyBorder="1" applyAlignment="1">
      <alignment horizontal="center" vertical="center"/>
    </xf>
    <xf numFmtId="4" fontId="27" fillId="0" borderId="19" xfId="2255" applyNumberFormat="1" applyFont="1" applyBorder="1" applyAlignment="1">
      <alignment horizontal="right" vertical="center"/>
    </xf>
    <xf numFmtId="4" fontId="30" fillId="0" borderId="19" xfId="2255" applyNumberFormat="1" applyFont="1" applyBorder="1" applyAlignment="1">
      <alignment horizontal="right" vertical="center"/>
    </xf>
    <xf numFmtId="4" fontId="27" fillId="0" borderId="19" xfId="2429" quotePrefix="1" applyNumberFormat="1" applyFont="1" applyBorder="1" applyAlignment="1">
      <alignment vertical="center" wrapText="1"/>
    </xf>
    <xf numFmtId="0" fontId="30" fillId="0" borderId="19" xfId="2255" applyFont="1" applyBorder="1" applyAlignment="1">
      <alignment vertical="center" wrapText="1"/>
    </xf>
    <xf numFmtId="0" fontId="27" fillId="0" borderId="19" xfId="2255" applyFont="1" applyBorder="1" applyAlignment="1">
      <alignment horizontal="left" vertical="center" wrapText="1"/>
    </xf>
    <xf numFmtId="0" fontId="28" fillId="0" borderId="0" xfId="2285" applyFont="1"/>
    <xf numFmtId="49" fontId="30" fillId="0" borderId="19" xfId="2255" applyNumberFormat="1" applyFont="1" applyBorder="1" applyAlignment="1">
      <alignment horizontal="center" vertical="center"/>
    </xf>
    <xf numFmtId="4" fontId="30" fillId="0" borderId="19" xfId="0" quotePrefix="1" applyNumberFormat="1" applyFont="1" applyBorder="1" applyAlignment="1">
      <alignment horizontal="center" vertical="center" wrapText="1"/>
    </xf>
    <xf numFmtId="4" fontId="30" fillId="0" borderId="19" xfId="2501" applyNumberFormat="1" applyFont="1" applyBorder="1" applyAlignment="1">
      <alignment horizontal="right" vertical="center"/>
    </xf>
    <xf numFmtId="0" fontId="27" fillId="0" borderId="19" xfId="2255" applyFont="1" applyBorder="1" applyAlignment="1">
      <alignment horizontal="center" vertical="center" wrapText="1"/>
    </xf>
    <xf numFmtId="0" fontId="30" fillId="0" borderId="19" xfId="2070" applyFont="1" applyBorder="1" applyAlignment="1">
      <alignment horizontal="center" vertical="center"/>
    </xf>
    <xf numFmtId="0" fontId="104" fillId="0" borderId="19" xfId="2255" applyFont="1" applyBorder="1"/>
    <xf numFmtId="4" fontId="27" fillId="0" borderId="19" xfId="2255" applyNumberFormat="1" applyFont="1" applyBorder="1" applyAlignment="1">
      <alignment horizontal="center" vertical="center"/>
    </xf>
    <xf numFmtId="0" fontId="104" fillId="0" borderId="0" xfId="2255" applyFont="1"/>
    <xf numFmtId="0" fontId="27" fillId="0" borderId="19" xfId="2255" applyFont="1" applyBorder="1" applyAlignment="1">
      <alignment vertical="center" wrapText="1"/>
    </xf>
    <xf numFmtId="0" fontId="105" fillId="0" borderId="19" xfId="2255" applyFont="1" applyBorder="1" applyAlignment="1">
      <alignment horizontal="center" vertical="center"/>
    </xf>
    <xf numFmtId="0" fontId="105" fillId="0" borderId="0" xfId="2255" applyFont="1" applyAlignment="1">
      <alignment horizontal="center" vertical="center"/>
    </xf>
    <xf numFmtId="4" fontId="30" fillId="0" borderId="19" xfId="2255" applyNumberFormat="1" applyFont="1" applyBorder="1" applyAlignment="1">
      <alignment vertical="center"/>
    </xf>
    <xf numFmtId="49" fontId="30" fillId="0" borderId="19" xfId="2255" applyNumberFormat="1" applyFont="1" applyBorder="1" applyAlignment="1">
      <alignment horizontal="center" vertical="center" wrapText="1"/>
    </xf>
    <xf numFmtId="0" fontId="86" fillId="0" borderId="19" xfId="0" applyFont="1" applyBorder="1" applyAlignment="1">
      <alignment horizontal="center" vertical="center" wrapText="1"/>
    </xf>
    <xf numFmtId="0" fontId="86" fillId="0" borderId="19" xfId="0" quotePrefix="1" applyFont="1" applyBorder="1" applyAlignment="1">
      <alignment vertical="center" wrapText="1"/>
    </xf>
    <xf numFmtId="4" fontId="86" fillId="0" borderId="19" xfId="0" applyNumberFormat="1" applyFont="1" applyBorder="1" applyAlignment="1">
      <alignment vertical="center" wrapText="1"/>
    </xf>
    <xf numFmtId="0" fontId="90" fillId="0" borderId="19" xfId="0" applyFont="1" applyBorder="1" applyAlignment="1">
      <alignment horizontal="center" vertical="center" wrapText="1"/>
    </xf>
    <xf numFmtId="0" fontId="90" fillId="0" borderId="19" xfId="0" quotePrefix="1" applyFont="1" applyBorder="1" applyAlignment="1">
      <alignment vertical="center" wrapText="1"/>
    </xf>
    <xf numFmtId="0" fontId="30" fillId="0" borderId="19" xfId="2070" applyFont="1" applyBorder="1" applyAlignment="1">
      <alignment vertical="center" wrapText="1"/>
    </xf>
    <xf numFmtId="49" fontId="73" fillId="0" borderId="0" xfId="2731" applyNumberFormat="1" applyFont="1" applyBorder="1" applyAlignment="1">
      <alignment horizontal="center" vertical="center" wrapText="1"/>
    </xf>
    <xf numFmtId="0" fontId="73" fillId="0" borderId="0" xfId="2731" applyFont="1" applyBorder="1" applyAlignment="1">
      <alignment horizontal="center" vertical="center" wrapText="1"/>
    </xf>
    <xf numFmtId="0" fontId="73" fillId="0" borderId="0" xfId="2731" applyFont="1" applyBorder="1" applyAlignment="1">
      <alignment vertical="center" wrapText="1"/>
    </xf>
    <xf numFmtId="4" fontId="73" fillId="0" borderId="0" xfId="0" applyNumberFormat="1" applyFont="1" applyBorder="1" applyAlignment="1">
      <alignment horizontal="right" vertical="center"/>
    </xf>
    <xf numFmtId="4" fontId="30" fillId="0" borderId="19" xfId="2429" quotePrefix="1" applyNumberFormat="1" applyFont="1" applyBorder="1" applyAlignment="1">
      <alignment vertical="center" wrapText="1"/>
    </xf>
    <xf numFmtId="0" fontId="27" fillId="0" borderId="19" xfId="0" applyFont="1" applyBorder="1" applyAlignment="1">
      <alignment horizontal="left" vertical="center" wrapText="1"/>
    </xf>
    <xf numFmtId="49" fontId="27" fillId="0" borderId="19" xfId="2255" applyNumberFormat="1" applyFont="1" applyBorder="1" applyAlignment="1">
      <alignment horizontal="center" vertical="center"/>
    </xf>
    <xf numFmtId="49" fontId="98" fillId="0" borderId="0" xfId="2255" applyNumberFormat="1" applyFont="1" applyAlignment="1">
      <alignment horizontal="center" vertical="center"/>
    </xf>
    <xf numFmtId="4" fontId="27" fillId="48" borderId="19" xfId="2284" applyNumberFormat="1" applyFont="1" applyFill="1" applyBorder="1" applyAlignment="1">
      <alignment horizontal="right" vertical="center" wrapText="1"/>
    </xf>
    <xf numFmtId="4" fontId="27" fillId="0" borderId="19" xfId="2284" applyNumberFormat="1" applyFont="1" applyBorder="1" applyAlignment="1">
      <alignment horizontal="right" vertical="center" wrapText="1"/>
    </xf>
    <xf numFmtId="4" fontId="27" fillId="0" borderId="19" xfId="0" applyNumberFormat="1" applyFont="1" applyBorder="1" applyAlignment="1">
      <alignment vertical="center"/>
    </xf>
    <xf numFmtId="49" fontId="27" fillId="0" borderId="19" xfId="2731" applyNumberFormat="1" applyFont="1" applyBorder="1" applyAlignment="1">
      <alignment horizontal="center" vertical="center" wrapText="1"/>
    </xf>
    <xf numFmtId="0" fontId="27" fillId="0" borderId="19" xfId="2731" applyFont="1" applyBorder="1" applyAlignment="1">
      <alignment horizontal="center" vertical="center" wrapText="1"/>
    </xf>
    <xf numFmtId="0" fontId="27" fillId="0" borderId="19" xfId="2731" applyFont="1" applyBorder="1" applyAlignment="1">
      <alignment vertical="center" wrapText="1"/>
    </xf>
    <xf numFmtId="0" fontId="27" fillId="0" borderId="19" xfId="2070" applyFont="1" applyBorder="1" applyAlignment="1">
      <alignment horizontal="center" vertical="center"/>
    </xf>
    <xf numFmtId="0" fontId="107" fillId="0" borderId="0" xfId="2725" applyFont="1"/>
    <xf numFmtId="0" fontId="27" fillId="0" borderId="19" xfId="2727" applyFont="1" applyBorder="1" applyAlignment="1">
      <alignment horizontal="center" vertical="center"/>
    </xf>
    <xf numFmtId="0" fontId="30" fillId="0" borderId="19" xfId="2725" applyFont="1" applyBorder="1" applyAlignment="1">
      <alignment horizontal="center" vertical="center" wrapText="1"/>
    </xf>
    <xf numFmtId="0" fontId="27" fillId="0" borderId="21" xfId="0" applyFont="1" applyBorder="1" applyAlignment="1">
      <alignment horizontal="center" vertical="center" wrapText="1"/>
    </xf>
    <xf numFmtId="0" fontId="27" fillId="0" borderId="21" xfId="0" applyFont="1" applyBorder="1" applyAlignment="1">
      <alignment vertical="center" wrapText="1"/>
    </xf>
    <xf numFmtId="4" fontId="27" fillId="0" borderId="21" xfId="2725" applyNumberFormat="1" applyFont="1" applyBorder="1" applyAlignment="1">
      <alignment horizontal="right" vertical="center"/>
    </xf>
    <xf numFmtId="0" fontId="108" fillId="49" borderId="19" xfId="0" applyFont="1" applyFill="1" applyBorder="1" applyAlignment="1">
      <alignment horizontal="left" vertical="center" wrapText="1"/>
    </xf>
    <xf numFmtId="0" fontId="94" fillId="49" borderId="19" xfId="0" applyFont="1" applyFill="1" applyBorder="1" applyAlignment="1">
      <alignment horizontal="left" vertical="center" wrapText="1"/>
    </xf>
    <xf numFmtId="0" fontId="30" fillId="0" borderId="19" xfId="1711" applyFont="1" applyBorder="1" applyAlignment="1">
      <alignment vertical="center" wrapText="1"/>
    </xf>
    <xf numFmtId="4" fontId="73" fillId="0" borderId="19" xfId="0" applyNumberFormat="1" applyFont="1" applyBorder="1" applyAlignment="1">
      <alignment horizontal="right" vertical="center"/>
    </xf>
    <xf numFmtId="0" fontId="30" fillId="0" borderId="19" xfId="0" applyFont="1" applyBorder="1" applyAlignment="1">
      <alignment horizontal="centerContinuous" vertical="center"/>
    </xf>
    <xf numFmtId="4" fontId="27" fillId="0" borderId="19" xfId="2284" applyNumberFormat="1" applyFont="1" applyFill="1" applyBorder="1" applyAlignment="1">
      <alignment horizontal="right" vertical="center" wrapText="1"/>
    </xf>
    <xf numFmtId="0" fontId="74" fillId="0" borderId="0" xfId="0" applyFont="1" applyFill="1"/>
    <xf numFmtId="49" fontId="86" fillId="0" borderId="19" xfId="0" applyNumberFormat="1" applyFont="1" applyBorder="1" applyAlignment="1">
      <alignment horizontal="center" vertical="center" wrapText="1"/>
    </xf>
    <xf numFmtId="0" fontId="30" fillId="0" borderId="0" xfId="0" applyFont="1" applyFill="1"/>
    <xf numFmtId="0" fontId="96" fillId="0" borderId="19" xfId="2723" quotePrefix="1" applyFont="1" applyBorder="1" applyAlignment="1">
      <alignment vertical="center" wrapText="1"/>
    </xf>
    <xf numFmtId="0" fontId="27" fillId="0" borderId="19" xfId="2070" applyFont="1" applyBorder="1" applyAlignment="1">
      <alignment vertical="center" wrapText="1"/>
    </xf>
    <xf numFmtId="4" fontId="27" fillId="0" borderId="19" xfId="2727" applyNumberFormat="1" applyFont="1" applyBorder="1" applyAlignment="1">
      <alignment horizontal="right" vertical="center"/>
    </xf>
    <xf numFmtId="4" fontId="86" fillId="0" borderId="19" xfId="0" applyNumberFormat="1" applyFont="1" applyBorder="1" applyAlignment="1">
      <alignment horizontal="right" vertical="center" wrapText="1"/>
    </xf>
    <xf numFmtId="0" fontId="90" fillId="0" borderId="19" xfId="0" quotePrefix="1" applyFont="1" applyBorder="1" applyAlignment="1">
      <alignment horizontal="center" vertical="center" wrapText="1"/>
    </xf>
    <xf numFmtId="4" fontId="90" fillId="0" borderId="19" xfId="0" applyNumberFormat="1" applyFont="1" applyBorder="1" applyAlignment="1">
      <alignment horizontal="center" vertical="center" wrapText="1"/>
    </xf>
    <xf numFmtId="4" fontId="90" fillId="0" borderId="19" xfId="0" quotePrefix="1" applyNumberFormat="1" applyFont="1" applyBorder="1" applyAlignment="1">
      <alignment vertical="center" wrapText="1"/>
    </xf>
    <xf numFmtId="4" fontId="73" fillId="0" borderId="19" xfId="2727" applyNumberFormat="1" applyFont="1" applyBorder="1" applyAlignment="1">
      <alignment vertical="center"/>
    </xf>
    <xf numFmtId="0" fontId="73" fillId="0" borderId="19" xfId="2723" applyFont="1" applyBorder="1" applyAlignment="1">
      <alignment horizontal="center" vertical="center" wrapText="1"/>
    </xf>
    <xf numFmtId="0" fontId="73" fillId="0" borderId="19" xfId="2723" quotePrefix="1" applyFont="1" applyBorder="1" applyAlignment="1">
      <alignment vertical="center" wrapText="1"/>
    </xf>
    <xf numFmtId="0" fontId="30" fillId="0" borderId="0" xfId="2430" applyFont="1"/>
    <xf numFmtId="4" fontId="27" fillId="0" borderId="19" xfId="2255" applyNumberFormat="1" applyFont="1" applyBorder="1" applyAlignment="1">
      <alignment vertical="center"/>
    </xf>
    <xf numFmtId="0" fontId="72" fillId="0" borderId="0" xfId="2430"/>
    <xf numFmtId="4" fontId="72" fillId="0" borderId="0" xfId="2430" applyNumberFormat="1"/>
    <xf numFmtId="49" fontId="30" fillId="0" borderId="19" xfId="2070" applyNumberFormat="1" applyFont="1" applyBorder="1" applyAlignment="1">
      <alignment horizontal="center" vertical="center"/>
    </xf>
    <xf numFmtId="4" fontId="109" fillId="0" borderId="0" xfId="2255" applyNumberFormat="1" applyFont="1" applyAlignment="1">
      <alignment horizontal="right" vertical="center"/>
    </xf>
    <xf numFmtId="0" fontId="27" fillId="0" borderId="0" xfId="0" applyFont="1" applyBorder="1" applyAlignment="1">
      <alignment horizontal="center" vertical="center" wrapText="1"/>
    </xf>
    <xf numFmtId="0" fontId="27" fillId="0" borderId="0" xfId="0" applyFont="1" applyBorder="1" applyAlignment="1">
      <alignment vertical="center" wrapText="1"/>
    </xf>
    <xf numFmtId="4" fontId="27" fillId="0" borderId="0" xfId="0" applyNumberFormat="1" applyFont="1" applyBorder="1" applyAlignment="1">
      <alignment horizontal="right" vertical="center" wrapText="1"/>
    </xf>
    <xf numFmtId="0" fontId="0" fillId="0" borderId="20" xfId="0" applyBorder="1" applyAlignment="1">
      <alignment horizontal="right"/>
    </xf>
    <xf numFmtId="0" fontId="0" fillId="0" borderId="0" xfId="0" applyBorder="1"/>
    <xf numFmtId="0" fontId="29" fillId="0" borderId="0" xfId="0" applyFont="1" applyBorder="1"/>
    <xf numFmtId="0" fontId="29" fillId="0" borderId="0" xfId="0" applyFont="1" applyBorder="1" applyAlignment="1">
      <alignment horizontal="center"/>
    </xf>
    <xf numFmtId="0" fontId="74" fillId="0" borderId="0" xfId="0" applyFont="1" applyBorder="1" applyAlignment="1">
      <alignment horizontal="center"/>
    </xf>
    <xf numFmtId="0" fontId="21" fillId="0" borderId="0" xfId="0" applyFont="1" applyBorder="1" applyAlignment="1">
      <alignment horizontal="center"/>
    </xf>
    <xf numFmtId="0" fontId="97" fillId="0" borderId="0" xfId="2722" applyFont="1" applyAlignment="1">
      <alignment vertical="top"/>
    </xf>
    <xf numFmtId="4" fontId="30" fillId="0" borderId="19" xfId="0" applyNumberFormat="1" applyFont="1" applyBorder="1" applyAlignment="1">
      <alignment vertical="center" wrapText="1"/>
    </xf>
    <xf numFmtId="4" fontId="30" fillId="0" borderId="19" xfId="0" applyNumberFormat="1" applyFont="1" applyFill="1" applyBorder="1" applyAlignment="1">
      <alignment horizontal="right" vertical="center"/>
    </xf>
    <xf numFmtId="0" fontId="96" fillId="0" borderId="19" xfId="0" applyFont="1" applyBorder="1" applyAlignment="1">
      <alignment horizontal="left" vertical="center" wrapText="1"/>
    </xf>
    <xf numFmtId="4" fontId="27" fillId="0" borderId="19" xfId="0" applyNumberFormat="1" applyFont="1" applyBorder="1" applyAlignment="1">
      <alignment vertical="center" wrapText="1"/>
    </xf>
    <xf numFmtId="4" fontId="30" fillId="0" borderId="19" xfId="0" applyNumberFormat="1" applyFont="1" applyBorder="1" applyAlignment="1">
      <alignment horizontal="center" vertical="center" wrapText="1"/>
    </xf>
    <xf numFmtId="0" fontId="30" fillId="0" borderId="19" xfId="2256" applyFont="1" applyBorder="1" applyAlignment="1">
      <alignment horizontal="center" vertical="center"/>
    </xf>
    <xf numFmtId="4" fontId="30" fillId="0" borderId="22" xfId="2727" applyNumberFormat="1" applyFont="1" applyBorder="1" applyAlignment="1">
      <alignment horizontal="right" vertical="center"/>
    </xf>
    <xf numFmtId="4" fontId="27" fillId="0" borderId="22" xfId="2727" applyNumberFormat="1" applyFont="1" applyBorder="1" applyAlignment="1">
      <alignment horizontal="right" vertical="center"/>
    </xf>
    <xf numFmtId="4" fontId="30" fillId="0" borderId="22" xfId="2727" applyNumberFormat="1" applyFont="1" applyBorder="1" applyAlignment="1">
      <alignment vertical="center"/>
    </xf>
    <xf numFmtId="0" fontId="90" fillId="0" borderId="19" xfId="2469" applyFont="1" applyBorder="1" applyAlignment="1">
      <alignment horizontal="center" vertical="center" wrapText="1"/>
    </xf>
    <xf numFmtId="0" fontId="90" fillId="0" borderId="19" xfId="2469" quotePrefix="1" applyFont="1" applyBorder="1" applyAlignment="1">
      <alignment vertical="center" wrapText="1"/>
    </xf>
    <xf numFmtId="49" fontId="27" fillId="0" borderId="19" xfId="2722" applyNumberFormat="1" applyFont="1" applyBorder="1" applyAlignment="1">
      <alignment horizontal="center" vertical="center" wrapText="1"/>
    </xf>
    <xf numFmtId="2" fontId="27" fillId="0" borderId="19" xfId="2722" applyNumberFormat="1" applyFont="1" applyBorder="1" applyAlignment="1">
      <alignment vertical="center" wrapText="1"/>
    </xf>
    <xf numFmtId="0" fontId="30" fillId="0" borderId="19" xfId="2729" applyFont="1" applyBorder="1" applyAlignment="1">
      <alignment vertical="center"/>
    </xf>
    <xf numFmtId="0" fontId="30" fillId="0" borderId="19" xfId="2006" applyFont="1" applyBorder="1" applyAlignment="1">
      <alignment vertical="center" wrapText="1"/>
    </xf>
    <xf numFmtId="49" fontId="30" fillId="0" borderId="19" xfId="2721" applyNumberFormat="1" applyFont="1" applyBorder="1" applyAlignment="1">
      <alignment horizontal="center" vertical="center" wrapText="1"/>
    </xf>
    <xf numFmtId="2" fontId="30" fillId="0" borderId="19" xfId="2721" applyNumberFormat="1" applyFont="1" applyBorder="1" applyAlignment="1">
      <alignment vertical="center" wrapText="1"/>
    </xf>
    <xf numFmtId="0" fontId="30" fillId="0" borderId="19" xfId="2007" applyFont="1" applyBorder="1" applyAlignment="1">
      <alignment vertical="center" wrapText="1"/>
    </xf>
    <xf numFmtId="0" fontId="30" fillId="0" borderId="19" xfId="2006" applyFont="1" applyBorder="1" applyAlignment="1">
      <alignment horizontal="center" vertical="center"/>
    </xf>
    <xf numFmtId="0" fontId="30" fillId="0" borderId="19" xfId="2007" applyFont="1" applyBorder="1" applyAlignment="1">
      <alignment horizontal="center" vertical="center"/>
    </xf>
    <xf numFmtId="0" fontId="21" fillId="0" borderId="0" xfId="0" applyFont="1" applyFill="1"/>
    <xf numFmtId="4" fontId="27" fillId="0" borderId="19" xfId="0" applyNumberFormat="1" applyFont="1" applyFill="1" applyBorder="1" applyAlignment="1">
      <alignment horizontal="right" vertical="center"/>
    </xf>
    <xf numFmtId="4" fontId="27" fillId="45" borderId="19" xfId="0" applyNumberFormat="1" applyFont="1" applyFill="1" applyBorder="1" applyAlignment="1">
      <alignment horizontal="right" vertical="center"/>
    </xf>
    <xf numFmtId="0" fontId="30" fillId="0" borderId="19" xfId="2730" applyFont="1" applyBorder="1" applyAlignment="1">
      <alignment horizontal="center" vertical="center" wrapText="1"/>
    </xf>
    <xf numFmtId="49" fontId="30" fillId="0" borderId="19" xfId="2730" applyNumberFormat="1" applyFont="1" applyBorder="1" applyAlignment="1">
      <alignment horizontal="center" vertical="center"/>
    </xf>
    <xf numFmtId="49" fontId="30" fillId="0" borderId="19" xfId="2730" applyNumberFormat="1" applyFont="1" applyBorder="1" applyAlignment="1">
      <alignment horizontal="center" vertical="center" wrapText="1"/>
    </xf>
    <xf numFmtId="4" fontId="30" fillId="0" borderId="19" xfId="2284" applyNumberFormat="1" applyFont="1" applyBorder="1" applyAlignment="1">
      <alignment horizontal="right" vertical="center" wrapText="1"/>
    </xf>
    <xf numFmtId="0" fontId="111" fillId="0" borderId="19" xfId="0" quotePrefix="1" applyFont="1" applyBorder="1" applyAlignment="1">
      <alignment vertical="center" wrapText="1"/>
    </xf>
    <xf numFmtId="4" fontId="30" fillId="0" borderId="19" xfId="2730" applyNumberFormat="1" applyFont="1" applyBorder="1" applyAlignment="1">
      <alignment horizontal="center" vertical="center" textRotation="90" wrapText="1"/>
    </xf>
    <xf numFmtId="4" fontId="30" fillId="0" borderId="19" xfId="2429" quotePrefix="1" applyNumberFormat="1" applyFont="1" applyBorder="1" applyAlignment="1">
      <alignment horizontal="left" vertical="center" wrapText="1"/>
    </xf>
    <xf numFmtId="49" fontId="30" fillId="0" borderId="19" xfId="2023" applyNumberFormat="1" applyFont="1" applyBorder="1" applyAlignment="1">
      <alignment horizontal="center" vertical="center" wrapText="1"/>
    </xf>
    <xf numFmtId="0" fontId="30" fillId="0" borderId="19" xfId="2023" applyFont="1" applyBorder="1" applyAlignment="1">
      <alignment vertical="center" wrapText="1"/>
    </xf>
    <xf numFmtId="0" fontId="27" fillId="0" borderId="19" xfId="2023" applyFont="1" applyBorder="1" applyAlignment="1">
      <alignment horizontal="left" vertical="center" wrapText="1"/>
    </xf>
    <xf numFmtId="0" fontId="27" fillId="0" borderId="19" xfId="2023" applyFont="1" applyBorder="1" applyAlignment="1">
      <alignment horizontal="center" vertical="center" wrapText="1"/>
    </xf>
    <xf numFmtId="4" fontId="27" fillId="0" borderId="19" xfId="2023" applyNumberFormat="1" applyFont="1" applyBorder="1" applyAlignment="1">
      <alignment horizontal="right" vertical="center" wrapText="1"/>
    </xf>
    <xf numFmtId="4" fontId="27" fillId="0" borderId="19" xfId="2429" quotePrefix="1" applyNumberFormat="1" applyFont="1" applyBorder="1" applyAlignment="1">
      <alignment horizontal="left" vertical="center" wrapText="1"/>
    </xf>
    <xf numFmtId="0" fontId="30" fillId="0" borderId="19" xfId="2023" applyFont="1" applyBorder="1" applyAlignment="1">
      <alignment horizontal="left" vertical="center" wrapText="1"/>
    </xf>
    <xf numFmtId="0" fontId="27" fillId="0" borderId="19" xfId="2023" applyFont="1" applyBorder="1" applyAlignment="1">
      <alignment vertical="center" wrapText="1"/>
    </xf>
    <xf numFmtId="4" fontId="30" fillId="0" borderId="19" xfId="2023" applyNumberFormat="1" applyFont="1" applyBorder="1" applyAlignment="1">
      <alignment horizontal="right" vertical="center"/>
    </xf>
    <xf numFmtId="0" fontId="86" fillId="0" borderId="19" xfId="2023" quotePrefix="1" applyFont="1" applyBorder="1" applyAlignment="1">
      <alignment horizontal="center" vertical="center" wrapText="1"/>
    </xf>
    <xf numFmtId="0" fontId="30" fillId="0" borderId="19" xfId="2023" applyFont="1" applyBorder="1" applyAlignment="1">
      <alignment horizontal="center" vertical="center" wrapText="1"/>
    </xf>
    <xf numFmtId="0" fontId="112" fillId="0" borderId="0" xfId="2429" applyFont="1"/>
    <xf numFmtId="0" fontId="120" fillId="0" borderId="0" xfId="2429"/>
    <xf numFmtId="0" fontId="111" fillId="0" borderId="0" xfId="2429" applyFont="1"/>
    <xf numFmtId="0" fontId="112" fillId="0" borderId="20" xfId="2429" quotePrefix="1" applyFont="1" applyBorder="1" applyAlignment="1">
      <alignment horizontal="center"/>
    </xf>
    <xf numFmtId="0" fontId="112" fillId="0" borderId="0" xfId="2429" applyFont="1" applyAlignment="1">
      <alignment horizontal="center"/>
    </xf>
    <xf numFmtId="0" fontId="112" fillId="0" borderId="0" xfId="2429" applyFont="1" applyAlignment="1">
      <alignment horizontal="right"/>
    </xf>
    <xf numFmtId="0" fontId="111" fillId="0" borderId="19" xfId="2429" applyFont="1" applyBorder="1" applyAlignment="1">
      <alignment horizontal="center" vertical="center" wrapText="1"/>
    </xf>
    <xf numFmtId="0" fontId="113" fillId="0" borderId="19" xfId="2429" quotePrefix="1" applyFont="1" applyBorder="1" applyAlignment="1">
      <alignment horizontal="center" vertical="center" wrapText="1"/>
    </xf>
    <xf numFmtId="0" fontId="113" fillId="0" borderId="19" xfId="2429" applyFont="1" applyBorder="1" applyAlignment="1">
      <alignment horizontal="center" vertical="center" wrapText="1"/>
    </xf>
    <xf numFmtId="0" fontId="113" fillId="0" borderId="19" xfId="2429" quotePrefix="1" applyFont="1" applyBorder="1" applyAlignment="1">
      <alignment vertical="center" wrapText="1"/>
    </xf>
    <xf numFmtId="4" fontId="120" fillId="0" borderId="0" xfId="2429" applyNumberFormat="1"/>
    <xf numFmtId="4" fontId="27" fillId="0" borderId="0" xfId="2981" applyNumberFormat="1" applyFont="1" applyAlignment="1">
      <alignment wrapText="1"/>
    </xf>
    <xf numFmtId="49" fontId="30" fillId="0" borderId="19" xfId="2256" applyNumberFormat="1" applyFont="1" applyBorder="1" applyAlignment="1">
      <alignment horizontal="center" vertical="center"/>
    </xf>
    <xf numFmtId="4" fontId="30" fillId="0" borderId="21" xfId="2725" applyNumberFormat="1" applyFont="1" applyBorder="1" applyAlignment="1">
      <alignment horizontal="right" vertical="center"/>
    </xf>
    <xf numFmtId="0" fontId="30" fillId="0" borderId="19" xfId="2727" applyFont="1" applyBorder="1" applyAlignment="1">
      <alignment horizontal="left" vertical="center"/>
    </xf>
    <xf numFmtId="0" fontId="111" fillId="0" borderId="19" xfId="0" quotePrefix="1" applyFont="1" applyBorder="1" applyAlignment="1">
      <alignment horizontal="center" vertical="center" wrapText="1"/>
    </xf>
    <xf numFmtId="4" fontId="111" fillId="0" borderId="19" xfId="0" quotePrefix="1" applyNumberFormat="1" applyFont="1" applyBorder="1" applyAlignment="1">
      <alignment horizontal="center" vertical="center" wrapText="1"/>
    </xf>
    <xf numFmtId="4" fontId="111" fillId="0" borderId="19" xfId="0" applyNumberFormat="1" applyFont="1" applyBorder="1" applyAlignment="1">
      <alignment vertical="center" wrapText="1"/>
    </xf>
    <xf numFmtId="4" fontId="30" fillId="0" borderId="19" xfId="2070" applyNumberFormat="1" applyFont="1" applyFill="1" applyBorder="1" applyAlignment="1">
      <alignment vertical="center"/>
    </xf>
    <xf numFmtId="0" fontId="27" fillId="0" borderId="19" xfId="2727" applyFont="1" applyBorder="1" applyAlignment="1">
      <alignment horizontal="left" vertical="center"/>
    </xf>
    <xf numFmtId="0" fontId="30" fillId="0" borderId="23" xfId="2727" applyFont="1" applyBorder="1" applyAlignment="1">
      <alignment vertical="center" wrapText="1"/>
    </xf>
    <xf numFmtId="0" fontId="30" fillId="0" borderId="0" xfId="2727" applyFont="1" applyFill="1"/>
    <xf numFmtId="49" fontId="27" fillId="0" borderId="19" xfId="2727" applyNumberFormat="1" applyFont="1" applyBorder="1" applyAlignment="1">
      <alignment horizontal="center" vertical="center"/>
    </xf>
    <xf numFmtId="0" fontId="114" fillId="0" borderId="19" xfId="0" applyFont="1" applyBorder="1" applyAlignment="1">
      <alignment horizontal="center" vertical="center"/>
    </xf>
    <xf numFmtId="0" fontId="114" fillId="0" borderId="19" xfId="0" applyFont="1" applyBorder="1" applyAlignment="1">
      <alignment vertical="center" wrapText="1"/>
    </xf>
    <xf numFmtId="49" fontId="30" fillId="0" borderId="19" xfId="2727" applyNumberFormat="1" applyFont="1" applyBorder="1" applyAlignment="1">
      <alignment horizontal="center" vertical="center"/>
    </xf>
    <xf numFmtId="0" fontId="115" fillId="0" borderId="19" xfId="0" applyFont="1" applyBorder="1" applyAlignment="1">
      <alignment horizontal="center" vertical="center"/>
    </xf>
    <xf numFmtId="0" fontId="115" fillId="0" borderId="19" xfId="0" applyFont="1" applyBorder="1" applyAlignment="1">
      <alignment vertical="center" wrapText="1"/>
    </xf>
    <xf numFmtId="0" fontId="113" fillId="0" borderId="19" xfId="0" quotePrefix="1" applyFont="1" applyBorder="1" applyAlignment="1">
      <alignment horizontal="center" vertical="center" wrapText="1"/>
    </xf>
    <xf numFmtId="0" fontId="113" fillId="0" borderId="19" xfId="0" applyFont="1" applyBorder="1" applyAlignment="1">
      <alignment horizontal="center" vertical="center" wrapText="1"/>
    </xf>
    <xf numFmtId="4" fontId="113" fillId="0" borderId="19" xfId="0" applyNumberFormat="1" applyFont="1" applyBorder="1" applyAlignment="1">
      <alignment horizontal="center" vertical="center" wrapText="1"/>
    </xf>
    <xf numFmtId="4" fontId="113" fillId="0" borderId="19" xfId="0" quotePrefix="1" applyNumberFormat="1" applyFont="1" applyBorder="1" applyAlignment="1">
      <alignment vertical="center" wrapText="1"/>
    </xf>
    <xf numFmtId="0" fontId="30" fillId="0" borderId="19" xfId="0" applyFont="1" applyBorder="1" applyAlignment="1">
      <alignment horizontal="left" vertical="center" wrapText="1"/>
    </xf>
    <xf numFmtId="49" fontId="27" fillId="0" borderId="19" xfId="0" applyNumberFormat="1" applyFont="1" applyBorder="1" applyAlignment="1">
      <alignment horizontal="center" vertical="center"/>
    </xf>
    <xf numFmtId="0" fontId="30" fillId="0" borderId="19" xfId="1366" applyFont="1" applyBorder="1" applyAlignment="1">
      <alignment horizontal="left" vertical="center" wrapText="1"/>
    </xf>
    <xf numFmtId="0" fontId="34" fillId="0" borderId="19" xfId="2070" applyBorder="1" applyAlignment="1">
      <alignment horizontal="center" vertical="center"/>
    </xf>
    <xf numFmtId="4" fontId="27" fillId="17" borderId="19" xfId="0" applyNumberFormat="1" applyFont="1" applyFill="1" applyBorder="1" applyAlignment="1">
      <alignment horizontal="right" vertical="center"/>
    </xf>
    <xf numFmtId="172" fontId="90" fillId="0" borderId="19" xfId="0" applyNumberFormat="1" applyFont="1" applyBorder="1" applyAlignment="1">
      <alignment vertical="center"/>
    </xf>
    <xf numFmtId="49" fontId="27" fillId="0" borderId="19" xfId="0" applyNumberFormat="1" applyFont="1" applyFill="1" applyBorder="1" applyAlignment="1">
      <alignment horizontal="center" vertical="center" wrapText="1"/>
    </xf>
    <xf numFmtId="0" fontId="27" fillId="0" borderId="19" xfId="0" applyFont="1" applyFill="1" applyBorder="1" applyAlignment="1">
      <alignment horizontal="center" vertical="center"/>
    </xf>
    <xf numFmtId="0" fontId="27" fillId="0" borderId="19" xfId="1711" applyFont="1" applyFill="1" applyBorder="1" applyAlignment="1">
      <alignment vertical="center" wrapText="1"/>
    </xf>
    <xf numFmtId="4" fontId="27" fillId="0" borderId="19" xfId="2727" applyNumberFormat="1" applyFont="1" applyFill="1" applyBorder="1" applyAlignment="1">
      <alignment vertical="center"/>
    </xf>
    <xf numFmtId="49" fontId="30" fillId="0" borderId="19" xfId="1366" applyNumberFormat="1" applyFont="1" applyFill="1" applyBorder="1" applyAlignment="1">
      <alignment horizontal="center" vertical="center" wrapText="1"/>
    </xf>
    <xf numFmtId="0" fontId="30" fillId="0" borderId="19" xfId="0" applyFont="1" applyFill="1" applyBorder="1" applyAlignment="1">
      <alignment horizontal="center" vertical="center"/>
    </xf>
    <xf numFmtId="0" fontId="30" fillId="0" borderId="19" xfId="0" applyFont="1" applyFill="1" applyBorder="1" applyAlignment="1">
      <alignment horizontal="left" vertical="center" wrapText="1"/>
    </xf>
    <xf numFmtId="4" fontId="30" fillId="0" borderId="19" xfId="2727" applyNumberFormat="1" applyFont="1" applyFill="1" applyBorder="1" applyAlignment="1">
      <alignment vertical="center"/>
    </xf>
    <xf numFmtId="0" fontId="30" fillId="0" borderId="19" xfId="2070" applyFont="1" applyFill="1" applyBorder="1" applyAlignment="1">
      <alignment horizontal="center" vertical="center"/>
    </xf>
    <xf numFmtId="0" fontId="27" fillId="0" borderId="19" xfId="2727" applyFont="1" applyFill="1" applyBorder="1" applyAlignment="1">
      <alignment vertical="center" wrapText="1"/>
    </xf>
    <xf numFmtId="0" fontId="111" fillId="0" borderId="19" xfId="0" applyFont="1" applyBorder="1" applyAlignment="1">
      <alignment horizontal="center" vertical="center" wrapText="1"/>
    </xf>
    <xf numFmtId="0" fontId="34" fillId="47" borderId="19" xfId="2255" applyFill="1" applyBorder="1"/>
    <xf numFmtId="0" fontId="34" fillId="47" borderId="0" xfId="2255" applyFill="1"/>
    <xf numFmtId="0" fontId="104" fillId="47" borderId="19" xfId="2255" applyFont="1" applyFill="1" applyBorder="1"/>
    <xf numFmtId="0" fontId="104" fillId="47" borderId="0" xfId="2255" applyFont="1" applyFill="1"/>
    <xf numFmtId="0" fontId="34" fillId="25" borderId="19" xfId="2255" applyFill="1" applyBorder="1"/>
    <xf numFmtId="0" fontId="34" fillId="25" borderId="0" xfId="2255" applyFill="1"/>
    <xf numFmtId="0" fontId="104" fillId="25" borderId="19" xfId="2255" applyFont="1" applyFill="1" applyBorder="1"/>
    <xf numFmtId="0" fontId="104" fillId="25" borderId="0" xfId="2255" applyFont="1" applyFill="1"/>
    <xf numFmtId="0" fontId="113" fillId="0" borderId="19" xfId="0" quotePrefix="1" applyFont="1" applyBorder="1" applyAlignment="1">
      <alignment vertical="center" wrapText="1"/>
    </xf>
    <xf numFmtId="4" fontId="27" fillId="16" borderId="19" xfId="0" applyNumberFormat="1" applyFont="1" applyFill="1" applyBorder="1" applyAlignment="1">
      <alignment horizontal="right" vertical="center"/>
    </xf>
    <xf numFmtId="4" fontId="116" fillId="0" borderId="19" xfId="0" applyNumberFormat="1" applyFont="1" applyBorder="1" applyAlignment="1">
      <alignment horizontal="right" vertical="center" wrapText="1"/>
    </xf>
    <xf numFmtId="49" fontId="27" fillId="0" borderId="19" xfId="2255" applyNumberFormat="1" applyFont="1" applyFill="1" applyBorder="1" applyAlignment="1">
      <alignment horizontal="center" vertical="center"/>
    </xf>
    <xf numFmtId="0" fontId="27" fillId="0" borderId="19" xfId="2023" applyFont="1" applyFill="1" applyBorder="1" applyAlignment="1">
      <alignment vertical="center" wrapText="1"/>
    </xf>
    <xf numFmtId="0" fontId="27" fillId="0" borderId="19" xfId="2255" applyFont="1" applyFill="1" applyBorder="1" applyAlignment="1">
      <alignment horizontal="center" vertical="center" wrapText="1"/>
    </xf>
    <xf numFmtId="0" fontId="27" fillId="0" borderId="19" xfId="2255" applyFont="1" applyFill="1" applyBorder="1" applyAlignment="1">
      <alignment horizontal="left" vertical="center" wrapText="1"/>
    </xf>
    <xf numFmtId="4" fontId="27" fillId="0" borderId="19" xfId="2255" applyNumberFormat="1" applyFont="1" applyFill="1" applyBorder="1" applyAlignment="1">
      <alignment horizontal="center" vertical="center"/>
    </xf>
    <xf numFmtId="4" fontId="27" fillId="0" borderId="19" xfId="2255" applyNumberFormat="1" applyFont="1" applyFill="1" applyBorder="1" applyAlignment="1">
      <alignment horizontal="right" vertical="center"/>
    </xf>
    <xf numFmtId="49" fontId="30" fillId="0" borderId="19" xfId="2255" applyNumberFormat="1" applyFont="1" applyFill="1" applyBorder="1" applyAlignment="1">
      <alignment horizontal="center" vertical="center"/>
    </xf>
    <xf numFmtId="0" fontId="30" fillId="0" borderId="19" xfId="2255" applyFont="1" applyFill="1" applyBorder="1" applyAlignment="1">
      <alignment horizontal="center" vertical="center" wrapText="1"/>
    </xf>
    <xf numFmtId="0" fontId="30" fillId="0" borderId="19" xfId="2255" applyFont="1" applyFill="1" applyBorder="1" applyAlignment="1">
      <alignment horizontal="left" vertical="center" wrapText="1"/>
    </xf>
    <xf numFmtId="4" fontId="30" fillId="0" borderId="19" xfId="2255" applyNumberFormat="1" applyFont="1" applyFill="1" applyBorder="1" applyAlignment="1">
      <alignment horizontal="center" vertical="center"/>
    </xf>
    <xf numFmtId="4" fontId="30" fillId="0" borderId="19" xfId="2255" applyNumberFormat="1" applyFont="1" applyFill="1" applyBorder="1" applyAlignment="1">
      <alignment horizontal="right" vertical="center"/>
    </xf>
    <xf numFmtId="0" fontId="30" fillId="0" borderId="19" xfId="2255" applyFont="1" applyFill="1" applyBorder="1" applyAlignment="1">
      <alignment vertical="center" wrapText="1"/>
    </xf>
    <xf numFmtId="0" fontId="108" fillId="0" borderId="19" xfId="2023" applyFont="1" applyFill="1" applyBorder="1" applyAlignment="1">
      <alignment vertical="center" wrapText="1"/>
    </xf>
    <xf numFmtId="0" fontId="86" fillId="0" borderId="19" xfId="2023" quotePrefix="1" applyFont="1" applyFill="1" applyBorder="1" applyAlignment="1">
      <alignment horizontal="center" vertical="center" wrapText="1"/>
    </xf>
    <xf numFmtId="4" fontId="86" fillId="0" borderId="19" xfId="2023" applyNumberFormat="1" applyFont="1" applyFill="1" applyBorder="1" applyAlignment="1">
      <alignment vertical="center" wrapText="1"/>
    </xf>
    <xf numFmtId="0" fontId="27" fillId="0" borderId="19" xfId="2023" applyFont="1" applyFill="1" applyBorder="1" applyAlignment="1">
      <alignment horizontal="left" vertical="center" wrapText="1"/>
    </xf>
    <xf numFmtId="0" fontId="27" fillId="0" borderId="19" xfId="2023" applyFont="1" applyFill="1" applyBorder="1" applyAlignment="1">
      <alignment horizontal="center" vertical="center" wrapText="1"/>
    </xf>
    <xf numFmtId="4" fontId="113" fillId="0" borderId="19" xfId="2040" applyNumberFormat="1" applyFont="1" applyFill="1" applyBorder="1" applyAlignment="1">
      <alignment vertical="center" wrapText="1"/>
    </xf>
    <xf numFmtId="4" fontId="111" fillId="0" borderId="19" xfId="2043" applyNumberFormat="1" applyFont="1" applyFill="1" applyBorder="1" applyAlignment="1">
      <alignment vertical="center" wrapText="1"/>
    </xf>
    <xf numFmtId="4" fontId="111" fillId="0" borderId="19" xfId="2045" applyNumberFormat="1" applyFont="1" applyFill="1" applyBorder="1" applyAlignment="1">
      <alignment vertical="center" wrapText="1"/>
    </xf>
    <xf numFmtId="4" fontId="113" fillId="0" borderId="19" xfId="2047" applyNumberFormat="1" applyFont="1" applyFill="1" applyBorder="1" applyAlignment="1">
      <alignment vertical="center" wrapText="1"/>
    </xf>
    <xf numFmtId="4" fontId="117" fillId="0" borderId="0" xfId="2255" applyNumberFormat="1" applyFont="1" applyAlignment="1">
      <alignment horizontal="right" vertical="center"/>
    </xf>
    <xf numFmtId="4" fontId="30" fillId="49" borderId="19" xfId="2023" applyNumberFormat="1" applyFont="1" applyFill="1" applyBorder="1" applyAlignment="1">
      <alignment horizontal="right" vertical="center" wrapText="1"/>
    </xf>
    <xf numFmtId="4" fontId="30" fillId="0" borderId="19" xfId="2023" applyNumberFormat="1" applyFont="1" applyBorder="1" applyAlignment="1">
      <alignment horizontal="right" vertical="center" wrapText="1"/>
    </xf>
    <xf numFmtId="0" fontId="30" fillId="0" borderId="19" xfId="2023" quotePrefix="1" applyFont="1" applyBorder="1" applyAlignment="1">
      <alignment horizontal="center" vertical="center" wrapText="1"/>
    </xf>
    <xf numFmtId="4" fontId="30" fillId="0" borderId="19" xfId="2023" applyNumberFormat="1" applyFont="1" applyBorder="1" applyAlignment="1">
      <alignment vertical="center" wrapText="1"/>
    </xf>
    <xf numFmtId="0" fontId="30" fillId="0" borderId="19" xfId="2429" applyFont="1" applyBorder="1" applyAlignment="1">
      <alignment horizontal="center" vertical="center" wrapText="1"/>
    </xf>
    <xf numFmtId="0" fontId="30" fillId="0" borderId="19" xfId="2429" quotePrefix="1" applyFont="1" applyBorder="1" applyAlignment="1">
      <alignment vertical="center" wrapText="1"/>
    </xf>
    <xf numFmtId="0" fontId="94" fillId="0" borderId="19" xfId="0" applyFont="1" applyBorder="1" applyAlignment="1">
      <alignment vertical="center" wrapText="1"/>
    </xf>
    <xf numFmtId="0" fontId="27" fillId="0" borderId="0" xfId="0" applyFont="1" applyBorder="1" applyAlignment="1">
      <alignment horizontal="center"/>
    </xf>
    <xf numFmtId="0" fontId="111" fillId="0" borderId="19" xfId="0" quotePrefix="1" applyFont="1" applyFill="1" applyBorder="1" applyAlignment="1">
      <alignment horizontal="center" vertical="center" wrapText="1"/>
    </xf>
    <xf numFmtId="4" fontId="111" fillId="0" borderId="19" xfId="0" quotePrefix="1" applyNumberFormat="1" applyFont="1" applyFill="1" applyBorder="1" applyAlignment="1">
      <alignment horizontal="center" vertical="center" wrapText="1"/>
    </xf>
    <xf numFmtId="4" fontId="111" fillId="0" borderId="19" xfId="0" applyNumberFormat="1" applyFont="1" applyFill="1" applyBorder="1" applyAlignment="1">
      <alignment vertical="center" wrapText="1"/>
    </xf>
    <xf numFmtId="4" fontId="30" fillId="0" borderId="19" xfId="0" applyNumberFormat="1" applyFont="1" applyFill="1" applyBorder="1" applyAlignment="1">
      <alignment vertical="center" wrapText="1"/>
    </xf>
    <xf numFmtId="0" fontId="108" fillId="0" borderId="19" xfId="0" applyFont="1" applyBorder="1" applyAlignment="1">
      <alignment vertical="center" wrapText="1"/>
    </xf>
    <xf numFmtId="49" fontId="30" fillId="0" borderId="19" xfId="1366" applyNumberFormat="1" applyFont="1" applyBorder="1" applyAlignment="1">
      <alignment horizontal="center" vertical="center" wrapText="1"/>
    </xf>
    <xf numFmtId="4" fontId="86" fillId="0" borderId="22" xfId="2293" applyNumberFormat="1" applyFont="1" applyBorder="1" applyAlignment="1">
      <alignment horizontal="right" vertical="center" wrapText="1"/>
    </xf>
    <xf numFmtId="4" fontId="73" fillId="0" borderId="19" xfId="2727" applyNumberFormat="1" applyFont="1" applyBorder="1" applyAlignment="1">
      <alignment horizontal="right" vertical="center"/>
    </xf>
    <xf numFmtId="0" fontId="25" fillId="0" borderId="0" xfId="0" applyFont="1"/>
    <xf numFmtId="0" fontId="30" fillId="0" borderId="0" xfId="2726" applyFont="1" applyAlignment="1">
      <alignment horizontal="left"/>
    </xf>
    <xf numFmtId="0" fontId="30" fillId="0" borderId="0" xfId="2728" applyFont="1" applyAlignment="1">
      <alignment horizontal="left"/>
    </xf>
    <xf numFmtId="0" fontId="71" fillId="0" borderId="0" xfId="2725" quotePrefix="1" applyFont="1" applyAlignment="1">
      <alignment horizontal="left"/>
    </xf>
    <xf numFmtId="0" fontId="30" fillId="0" borderId="0" xfId="2725" applyFont="1" applyAlignment="1">
      <alignment horizontal="left"/>
    </xf>
    <xf numFmtId="0" fontId="28" fillId="0" borderId="0" xfId="2725" applyFont="1" applyAlignment="1">
      <alignment horizontal="center" vertical="center"/>
    </xf>
    <xf numFmtId="0" fontId="31" fillId="0" borderId="0" xfId="2725" applyFont="1" applyAlignment="1">
      <alignment horizontal="center" vertical="center"/>
    </xf>
    <xf numFmtId="0" fontId="28" fillId="0" borderId="0" xfId="0" applyFont="1" applyAlignment="1">
      <alignment horizontal="left" vertical="center" wrapText="1"/>
    </xf>
    <xf numFmtId="0" fontId="28" fillId="0" borderId="0" xfId="0" applyFont="1" applyAlignment="1">
      <alignment horizontal="center"/>
    </xf>
    <xf numFmtId="0" fontId="21" fillId="0" borderId="19" xfId="2725" applyFont="1" applyBorder="1" applyAlignment="1">
      <alignment horizontal="center" vertical="center" wrapText="1"/>
    </xf>
    <xf numFmtId="0" fontId="85" fillId="0" borderId="19" xfId="2725" applyFont="1" applyBorder="1" applyAlignment="1">
      <alignment horizontal="center" vertical="center" wrapText="1"/>
    </xf>
    <xf numFmtId="0" fontId="29" fillId="0" borderId="19" xfId="2722" applyFont="1" applyBorder="1" applyAlignment="1">
      <alignment horizontal="center" vertical="center" wrapText="1"/>
    </xf>
    <xf numFmtId="0" fontId="27" fillId="0" borderId="19" xfId="2722" applyFont="1" applyBorder="1" applyAlignment="1">
      <alignment horizontal="center" vertical="center"/>
    </xf>
    <xf numFmtId="0" fontId="28" fillId="0" borderId="0" xfId="2282" applyFont="1" applyAlignment="1">
      <alignment horizontal="left" wrapText="1"/>
    </xf>
    <xf numFmtId="0" fontId="28" fillId="0" borderId="0" xfId="2722" applyFont="1" applyAlignment="1">
      <alignment horizontal="center" vertical="center"/>
    </xf>
    <xf numFmtId="0" fontId="21" fillId="0" borderId="0" xfId="2722" applyAlignment="1">
      <alignment horizontal="right" vertical="center"/>
    </xf>
    <xf numFmtId="0" fontId="92" fillId="0" borderId="0" xfId="0" applyFont="1" applyAlignment="1">
      <alignment horizontal="center" vertical="center" wrapText="1"/>
    </xf>
    <xf numFmtId="0" fontId="93" fillId="0" borderId="0" xfId="0" applyFont="1" applyAlignment="1">
      <alignment horizontal="center" vertical="center"/>
    </xf>
    <xf numFmtId="0" fontId="71" fillId="0" borderId="0" xfId="1366" applyFont="1" applyAlignment="1">
      <alignment horizontal="center" vertical="center" wrapText="1"/>
    </xf>
    <xf numFmtId="0" fontId="35" fillId="0" borderId="19" xfId="0" applyFont="1" applyBorder="1" applyAlignment="1">
      <alignment horizontal="center" vertical="center" wrapText="1"/>
    </xf>
    <xf numFmtId="0" fontId="36" fillId="0" borderId="19" xfId="0" applyFont="1" applyBorder="1" applyAlignment="1">
      <alignment horizontal="center" vertical="center" wrapText="1"/>
    </xf>
    <xf numFmtId="49" fontId="35" fillId="0" borderId="19" xfId="0" applyNumberFormat="1" applyFont="1" applyBorder="1" applyAlignment="1">
      <alignment horizontal="center" vertical="center" wrapText="1"/>
    </xf>
    <xf numFmtId="0" fontId="28" fillId="0" borderId="0" xfId="0" applyFont="1" applyAlignment="1">
      <alignment horizontal="left" wrapText="1"/>
    </xf>
    <xf numFmtId="0" fontId="0" fillId="0" borderId="0" xfId="0" applyAlignment="1">
      <alignment wrapText="1"/>
    </xf>
    <xf numFmtId="0" fontId="28" fillId="0" borderId="0" xfId="0" applyFont="1" applyAlignment="1">
      <alignment horizontal="center" vertical="center" wrapText="1"/>
    </xf>
    <xf numFmtId="0" fontId="36" fillId="49" borderId="19" xfId="0" applyFont="1" applyFill="1" applyBorder="1" applyAlignment="1">
      <alignment horizontal="center" vertical="center" wrapText="1"/>
    </xf>
    <xf numFmtId="0" fontId="35" fillId="49" borderId="19" xfId="0" applyFont="1" applyFill="1" applyBorder="1" applyAlignment="1">
      <alignment horizontal="center" vertical="center" wrapText="1"/>
    </xf>
    <xf numFmtId="0" fontId="68" fillId="0" borderId="0" xfId="1366" applyFont="1" applyAlignment="1">
      <alignment horizontal="left" vertical="center" wrapText="1"/>
    </xf>
    <xf numFmtId="0" fontId="27" fillId="47" borderId="19" xfId="0" applyFont="1" applyFill="1" applyBorder="1" applyAlignment="1">
      <alignment horizontal="left" vertical="center" wrapText="1"/>
    </xf>
    <xf numFmtId="0" fontId="27" fillId="27" borderId="19" xfId="0" applyFont="1" applyFill="1" applyBorder="1" applyAlignment="1">
      <alignment horizontal="left" vertical="center" wrapText="1"/>
    </xf>
    <xf numFmtId="0" fontId="27" fillId="49" borderId="19" xfId="0" applyFont="1" applyFill="1" applyBorder="1" applyAlignment="1">
      <alignment horizontal="center" vertical="center"/>
    </xf>
    <xf numFmtId="49" fontId="27" fillId="48" borderId="19" xfId="0" applyNumberFormat="1" applyFont="1" applyFill="1" applyBorder="1" applyAlignment="1">
      <alignment horizontal="left" vertical="center" wrapText="1"/>
    </xf>
    <xf numFmtId="0" fontId="27" fillId="45" borderId="19" xfId="0" applyNumberFormat="1" applyFont="1" applyFill="1" applyBorder="1" applyAlignment="1">
      <alignment horizontal="left" vertical="center" wrapText="1"/>
    </xf>
    <xf numFmtId="0" fontId="113" fillId="17" borderId="23" xfId="0" quotePrefix="1" applyFont="1" applyFill="1" applyBorder="1" applyAlignment="1">
      <alignment horizontal="left" vertical="center" wrapText="1"/>
    </xf>
    <xf numFmtId="0" fontId="113" fillId="17" borderId="24" xfId="0" quotePrefix="1" applyFont="1" applyFill="1" applyBorder="1" applyAlignment="1">
      <alignment horizontal="left" vertical="center" wrapText="1"/>
    </xf>
    <xf numFmtId="0" fontId="113" fillId="17" borderId="22" xfId="0" quotePrefix="1" applyFont="1" applyFill="1" applyBorder="1" applyAlignment="1">
      <alignment horizontal="left" vertical="center" wrapText="1"/>
    </xf>
    <xf numFmtId="49" fontId="27" fillId="16" borderId="19" xfId="0" applyNumberFormat="1" applyFont="1" applyFill="1" applyBorder="1" applyAlignment="1">
      <alignment horizontal="left" vertical="center" wrapText="1"/>
    </xf>
    <xf numFmtId="0" fontId="113" fillId="0" borderId="0" xfId="2429" applyFont="1" applyAlignment="1">
      <alignment horizontal="center" vertical="center" wrapText="1"/>
    </xf>
    <xf numFmtId="0" fontId="118" fillId="0" borderId="19" xfId="2429" applyFont="1" applyBorder="1" applyAlignment="1">
      <alignment horizontal="center" vertical="center" wrapText="1"/>
    </xf>
    <xf numFmtId="0" fontId="30" fillId="0" borderId="0" xfId="2726" applyFont="1" applyAlignment="1">
      <alignment horizontal="right" vertical="center"/>
    </xf>
    <xf numFmtId="0" fontId="30" fillId="0" borderId="0" xfId="2726" applyFont="1" applyAlignment="1">
      <alignment horizontal="right"/>
    </xf>
    <xf numFmtId="0" fontId="28" fillId="0" borderId="0" xfId="2727" applyFont="1" applyAlignment="1">
      <alignment horizontal="center" vertical="center"/>
    </xf>
    <xf numFmtId="0" fontId="30" fillId="0" borderId="0" xfId="2728" applyFont="1" applyAlignment="1">
      <alignment horizontal="right"/>
    </xf>
    <xf numFmtId="0" fontId="28" fillId="0" borderId="0" xfId="2727" applyFont="1" applyAlignment="1">
      <alignment horizontal="center"/>
    </xf>
    <xf numFmtId="0" fontId="30" fillId="0" borderId="19" xfId="2727" applyFont="1" applyBorder="1" applyAlignment="1">
      <alignment horizontal="left" vertical="center"/>
    </xf>
    <xf numFmtId="0" fontId="27" fillId="0" borderId="19" xfId="2727" applyFont="1" applyBorder="1" applyAlignment="1">
      <alignment horizontal="left" vertical="center"/>
    </xf>
    <xf numFmtId="0" fontId="73" fillId="0" borderId="0" xfId="2727" applyFont="1" applyAlignment="1">
      <alignment horizontal="center" vertical="center"/>
    </xf>
    <xf numFmtId="0" fontId="73" fillId="0" borderId="23" xfId="2727" applyFont="1" applyBorder="1" applyAlignment="1">
      <alignment horizontal="center" vertical="center"/>
    </xf>
    <xf numFmtId="0" fontId="73" fillId="0" borderId="24" xfId="2727" applyFont="1" applyBorder="1" applyAlignment="1">
      <alignment horizontal="center" vertical="center"/>
    </xf>
    <xf numFmtId="0" fontId="73" fillId="0" borderId="22" xfId="2727" applyFont="1" applyBorder="1" applyAlignment="1">
      <alignment horizontal="center" vertical="center"/>
    </xf>
    <xf numFmtId="0" fontId="86" fillId="0" borderId="19" xfId="0" applyFont="1" applyBorder="1" applyAlignment="1">
      <alignment vertical="center" wrapText="1"/>
    </xf>
    <xf numFmtId="0" fontId="30" fillId="0" borderId="23" xfId="2256" applyFont="1" applyBorder="1" applyAlignment="1">
      <alignment horizontal="left" vertical="center" wrapText="1"/>
    </xf>
    <xf numFmtId="0" fontId="30" fillId="0" borderId="22" xfId="2256" applyFont="1" applyBorder="1" applyAlignment="1">
      <alignment horizontal="left" vertical="center" wrapText="1"/>
    </xf>
    <xf numFmtId="0" fontId="73" fillId="0" borderId="19" xfId="2727" applyFont="1" applyBorder="1" applyAlignment="1">
      <alignment horizontal="left" vertical="center"/>
    </xf>
    <xf numFmtId="0" fontId="73" fillId="0" borderId="19" xfId="2727" applyFont="1" applyBorder="1" applyAlignment="1">
      <alignment horizontal="center" vertical="center"/>
    </xf>
    <xf numFmtId="0" fontId="27" fillId="0" borderId="19" xfId="0" applyFont="1" applyBorder="1" applyAlignment="1">
      <alignment horizontal="left" vertical="center" wrapText="1"/>
    </xf>
    <xf numFmtId="0" fontId="27" fillId="0" borderId="23" xfId="2727" applyFont="1" applyBorder="1" applyAlignment="1">
      <alignment horizontal="center" vertical="center"/>
    </xf>
    <xf numFmtId="0" fontId="27" fillId="0" borderId="24" xfId="2727" applyFont="1" applyBorder="1" applyAlignment="1">
      <alignment horizontal="center" vertical="center"/>
    </xf>
    <xf numFmtId="0" fontId="27" fillId="0" borderId="22" xfId="2727" applyFont="1" applyBorder="1" applyAlignment="1">
      <alignment horizontal="center" vertical="center"/>
    </xf>
    <xf numFmtId="0" fontId="21" fillId="0" borderId="19" xfId="2727" applyFont="1" applyBorder="1" applyAlignment="1">
      <alignment horizontal="center" vertical="center" wrapText="1"/>
    </xf>
    <xf numFmtId="0" fontId="30" fillId="0" borderId="19" xfId="2727" applyFont="1" applyBorder="1" applyAlignment="1">
      <alignment horizontal="center" vertical="center"/>
    </xf>
    <xf numFmtId="0" fontId="30" fillId="0" borderId="19" xfId="0" applyFont="1" applyBorder="1" applyAlignment="1">
      <alignment horizontal="left" vertical="center" wrapText="1"/>
    </xf>
    <xf numFmtId="0" fontId="108" fillId="0" borderId="19" xfId="0" applyFont="1" applyBorder="1" applyAlignment="1">
      <alignment horizontal="left" vertical="center" wrapText="1"/>
    </xf>
    <xf numFmtId="0" fontId="108" fillId="49" borderId="23" xfId="0" applyFont="1" applyFill="1" applyBorder="1" applyAlignment="1">
      <alignment horizontal="left" vertical="center" wrapText="1"/>
    </xf>
    <xf numFmtId="0" fontId="94" fillId="49" borderId="22" xfId="0" applyFont="1" applyFill="1" applyBorder="1" applyAlignment="1">
      <alignment horizontal="left" vertical="center" wrapText="1"/>
    </xf>
    <xf numFmtId="0" fontId="27" fillId="0" borderId="19" xfId="2727" applyFont="1" applyBorder="1" applyAlignment="1">
      <alignment horizontal="left" vertical="center" wrapText="1"/>
    </xf>
    <xf numFmtId="4" fontId="30" fillId="0" borderId="19" xfId="2730" applyNumberFormat="1" applyFont="1" applyBorder="1" applyAlignment="1">
      <alignment horizontal="center" vertical="center" textRotation="90" wrapText="1"/>
    </xf>
    <xf numFmtId="4" fontId="30" fillId="0" borderId="19" xfId="2730" applyNumberFormat="1" applyFont="1" applyBorder="1" applyAlignment="1">
      <alignment horizontal="center" vertical="center" wrapText="1"/>
    </xf>
    <xf numFmtId="0" fontId="28" fillId="0" borderId="0" xfId="2730" applyFont="1" applyAlignment="1">
      <alignment horizontal="center" vertical="center" wrapText="1"/>
    </xf>
    <xf numFmtId="0" fontId="71" fillId="0" borderId="0" xfId="2730" quotePrefix="1" applyFont="1" applyAlignment="1">
      <alignment horizontal="center" vertical="center" wrapText="1"/>
    </xf>
    <xf numFmtId="0" fontId="71" fillId="0" borderId="0" xfId="2730" applyFont="1" applyAlignment="1">
      <alignment horizontal="center" vertical="center" wrapText="1"/>
    </xf>
    <xf numFmtId="0" fontId="25" fillId="0" borderId="0" xfId="2730" applyFont="1" applyAlignment="1">
      <alignment horizontal="center" vertical="center"/>
    </xf>
    <xf numFmtId="0" fontId="30" fillId="0" borderId="19" xfId="2730" applyFont="1" applyBorder="1" applyAlignment="1">
      <alignment horizontal="center" vertical="center" wrapText="1"/>
    </xf>
    <xf numFmtId="0" fontId="30" fillId="0" borderId="19" xfId="2730" applyFont="1" applyBorder="1" applyAlignment="1">
      <alignment horizontal="center" vertical="center" textRotation="90" wrapText="1"/>
    </xf>
    <xf numFmtId="49" fontId="30" fillId="0" borderId="19" xfId="2730" applyNumberFormat="1" applyFont="1" applyBorder="1" applyAlignment="1">
      <alignment horizontal="center" vertical="center" textRotation="90" wrapText="1"/>
    </xf>
    <xf numFmtId="49" fontId="82" fillId="0" borderId="0" xfId="2722" applyNumberFormat="1" applyFont="1" applyAlignment="1">
      <alignment horizontal="left" vertical="center" wrapText="1"/>
    </xf>
    <xf numFmtId="0" fontId="95" fillId="0" borderId="19" xfId="2722" applyFont="1" applyBorder="1" applyAlignment="1">
      <alignment horizontal="center" vertical="center" wrapText="1"/>
    </xf>
    <xf numFmtId="4" fontId="95" fillId="0" borderId="19" xfId="2722" applyNumberFormat="1" applyFont="1" applyBorder="1" applyAlignment="1">
      <alignment horizontal="center" vertical="center" wrapText="1"/>
    </xf>
    <xf numFmtId="0" fontId="28" fillId="0" borderId="0" xfId="2722" applyFont="1" applyAlignment="1">
      <alignment horizontal="center" vertical="center" wrapText="1"/>
    </xf>
    <xf numFmtId="0" fontId="31" fillId="0" borderId="0" xfId="0" applyFont="1" applyAlignment="1">
      <alignment wrapText="1"/>
    </xf>
  </cellXfs>
  <cellStyles count="3084">
    <cellStyle name=" 1" xfId="1" xr:uid="{F69F47D7-579C-4F7D-BB5C-ECD16C5799B9}"/>
    <cellStyle name="”ќђќ‘ћ‚›‰" xfId="2" xr:uid="{561B10D2-26BC-4C7B-A358-05CEEC5BDED7}"/>
    <cellStyle name="”љ‘ђћ‚ђќќ›‰" xfId="3" xr:uid="{B222E796-1152-4752-8FFE-41D3C26E4C4E}"/>
    <cellStyle name="„…ќ…†ќ›‰" xfId="4" xr:uid="{F8B3ACA8-EA17-498B-8899-6EFA371919EE}"/>
    <cellStyle name="‡ђѓћ‹ћ‚ћљ1" xfId="5" xr:uid="{7ACE5B82-693A-4F83-8973-B696CCB447FA}"/>
    <cellStyle name="‡ђѓћ‹ћ‚ћљ2" xfId="6" xr:uid="{80E3AF60-5A96-477D-A58D-2DABABB88BF9}"/>
    <cellStyle name="’ћѓћ‚›‰" xfId="7" xr:uid="{5FABE951-C521-409B-84CB-C679D3017008}"/>
    <cellStyle name="20% - Accent1" xfId="8" xr:uid="{825ADE43-7417-4DA6-9090-771956ABB61B}"/>
    <cellStyle name="20% - Accent1 2" xfId="9" xr:uid="{2479CC25-CF40-4A4E-ABA6-95BD99FF1BD0}"/>
    <cellStyle name="20% - Accent1_додаток до розп №528 від 24.07.2026" xfId="10" xr:uid="{BEB7BC0D-CA9E-4D39-92F1-76944C803885}"/>
    <cellStyle name="20% - Accent2" xfId="11" xr:uid="{623FE40C-4000-4F9B-81DC-D88613BDCCCA}"/>
    <cellStyle name="20% - Accent2 2" xfId="12" xr:uid="{C46755D8-6C2B-4E33-9468-971943A9FBC7}"/>
    <cellStyle name="20% - Accent2_додаток до розп №528 від 24.07.2026" xfId="13" xr:uid="{D6C656AE-0ED3-4269-8296-F6683CF793CF}"/>
    <cellStyle name="20% - Accent3" xfId="14" xr:uid="{88859B74-8F20-45D3-87F1-BB6CC736E6EC}"/>
    <cellStyle name="20% - Accent3 2" xfId="15" xr:uid="{5E2AB725-528C-4AA9-9D4A-77809F811033}"/>
    <cellStyle name="20% - Accent3_додаток до розп №528 від 24.07.2026" xfId="16" xr:uid="{AFFE5928-1E57-4845-8806-775B59978457}"/>
    <cellStyle name="20% - Accent4" xfId="17" xr:uid="{46533C30-9133-47C5-B2C0-231DD067BC2A}"/>
    <cellStyle name="20% - Accent4 2" xfId="18" xr:uid="{458322D1-18DB-4734-B0C7-912181AB0334}"/>
    <cellStyle name="20% - Accent4_додаток до розп №528 від 24.07.2026" xfId="19" xr:uid="{1276D86F-F802-4C59-A9CD-384CDC4AA893}"/>
    <cellStyle name="20% - Accent5" xfId="20" xr:uid="{39F24323-BA57-4432-874D-6CC20A67D0DA}"/>
    <cellStyle name="20% - Accent5 2" xfId="21" xr:uid="{303A68DE-331D-458E-A18F-095E336E2015}"/>
    <cellStyle name="20% - Accent5_додаток до розп №528 від 24.07.2026" xfId="22" xr:uid="{7A8336F8-7687-46D0-AC11-B8189414EEA8}"/>
    <cellStyle name="20% - Accent6" xfId="23" xr:uid="{E2A59216-0480-427A-8E2F-21C84582B6F1}"/>
    <cellStyle name="20% - Accent6 2" xfId="24" xr:uid="{99559FF3-4391-4BF4-9B03-0E95A0E416D2}"/>
    <cellStyle name="20% - Accent6_додаток до розп №528 від 24.07.2026" xfId="25" xr:uid="{D9046FB6-80F1-42E6-BEFB-6F2CCA9C6BC4}"/>
    <cellStyle name="20% - Акцент1" xfId="26" xr:uid="{6350F2E3-C012-4EA1-A178-36BA99E3667D}"/>
    <cellStyle name="20% — акцент1" xfId="27" xr:uid="{AA7B2140-164F-4CEE-9C74-2E4171400005}"/>
    <cellStyle name="20% - Акцент1 10" xfId="28" xr:uid="{63AFA574-9164-45D6-A42B-DB21FA53557E}"/>
    <cellStyle name="20% — акцент1 10" xfId="29" xr:uid="{73423047-9F07-47E0-8B2D-8628C4C15047}"/>
    <cellStyle name="20% - Акцент1 11" xfId="30" xr:uid="{FF9DA737-498C-4970-A1E1-64EF60A4C13A}"/>
    <cellStyle name="20% — акцент1 11" xfId="31" xr:uid="{CF75D6FD-1232-4A80-BEFC-16DC44C0A9D8}"/>
    <cellStyle name="20% - Акцент1 2" xfId="32" xr:uid="{8860C888-0982-49A3-ABD6-451D2FC87AA0}"/>
    <cellStyle name="20% — акцент1 2" xfId="33" xr:uid="{1C2E4A20-4FF1-4F1A-B91D-3C46ECD4B423}"/>
    <cellStyle name="20% - Акцент1 3" xfId="34" xr:uid="{3306D9E7-AC4A-4AA0-84D4-11BC7394C06F}"/>
    <cellStyle name="20% — акцент1 3" xfId="35" xr:uid="{ECF19994-A1E8-4642-9693-033E9473A75E}"/>
    <cellStyle name="20% - Акцент1 4" xfId="36" xr:uid="{343CC6BB-C7EB-475D-89AB-49009C76D6F7}"/>
    <cellStyle name="20% — акцент1 4" xfId="37" xr:uid="{08A8266C-C20C-4297-A00A-87BF3B97EB16}"/>
    <cellStyle name="20% - Акцент1 5" xfId="38" xr:uid="{CE827B5F-E07D-4756-8B02-F1C87A05C31D}"/>
    <cellStyle name="20% — акцент1 5" xfId="39" xr:uid="{C1EE1BA6-5367-484E-9204-87F1A08864FD}"/>
    <cellStyle name="20% - Акцент1 6" xfId="40" xr:uid="{112C5293-2580-4D38-8A52-10335A68C3C9}"/>
    <cellStyle name="20% — акцент1 6" xfId="41" xr:uid="{29265C68-5C3A-42F8-90C3-220B93880306}"/>
    <cellStyle name="20% - Акцент1 7" xfId="42" xr:uid="{00222AFE-E6F9-4224-A24B-CC1B12723B77}"/>
    <cellStyle name="20% — акцент1 7" xfId="43" xr:uid="{8431403D-6499-4DAB-9B0A-EE6D3C1B3042}"/>
    <cellStyle name="20% - Акцент1 8" xfId="44" xr:uid="{F89216BA-4C13-48DF-A441-7E7B2DDDBE99}"/>
    <cellStyle name="20% — акцент1 8" xfId="45" xr:uid="{930FF9C8-5F91-4A48-9C36-304DB7C2A367}"/>
    <cellStyle name="20% - Акцент1 9" xfId="46" xr:uid="{F9BC1D83-C886-47E9-AEE8-CB2825643790}"/>
    <cellStyle name="20% — акцент1 9" xfId="47" xr:uid="{477B2954-463D-4DF7-821E-91260C33613B}"/>
    <cellStyle name="20% - Акцент1_22.12.2020 Додатки бюджет 2021 Коди нові" xfId="48" xr:uid="{B95C1410-05D5-4A16-AFE7-A7950A1EFD35}"/>
    <cellStyle name="20% — акцент1_Дод 1 доходи" xfId="49" xr:uid="{08F50725-2C74-4E0C-B77D-BEB1772DB066}"/>
    <cellStyle name="20% - Акцент1_Додатки бюджет 2020 нова редакція після сесії" xfId="50" xr:uid="{346E90D0-5F4F-41C6-AE7B-E5A70E96A94F}"/>
    <cellStyle name="20% — акцент1_додаток до розп №528 від 24.07.2026" xfId="51" xr:uid="{DCBAB361-E289-4E63-962E-535DFC2BDEFA}"/>
    <cellStyle name="20% - Акцент2" xfId="52" xr:uid="{49EAB7DD-0BCB-43F3-9181-AB26F437E160}"/>
    <cellStyle name="20% — акцент2" xfId="53" xr:uid="{AF06B4B2-2DC3-4E8C-A86D-568064A0AF71}"/>
    <cellStyle name="20% - Акцент2 10" xfId="54" xr:uid="{0F86B1BF-D515-4AE4-8909-1FAA02E62B9A}"/>
    <cellStyle name="20% — акцент2 10" xfId="55" xr:uid="{15376F3E-0B71-4E9B-A2D0-9C73A09443D5}"/>
    <cellStyle name="20% - Акцент2 11" xfId="56" xr:uid="{3637879A-4660-4107-97B5-0F6EB145FA4E}"/>
    <cellStyle name="20% — акцент2 11" xfId="57" xr:uid="{FE220AAB-42DC-415A-8424-190505A5413B}"/>
    <cellStyle name="20% - Акцент2 2" xfId="58" xr:uid="{B2D45116-E386-47FC-BF0B-9822D8F9057F}"/>
    <cellStyle name="20% — акцент2 2" xfId="59" xr:uid="{6B88E5D1-7D25-40DA-8484-C521EB6C7DA4}"/>
    <cellStyle name="20% - Акцент2 3" xfId="60" xr:uid="{3A7CA086-BE0A-4D8C-BCE5-A727A20E61F1}"/>
    <cellStyle name="20% — акцент2 3" xfId="61" xr:uid="{0D8087F6-4EA8-4F4A-815A-EA388065D8DA}"/>
    <cellStyle name="20% - Акцент2 4" xfId="62" xr:uid="{F5B02721-688D-4704-B7BB-18722B3DC222}"/>
    <cellStyle name="20% — акцент2 4" xfId="63" xr:uid="{1E065CCC-C5FE-4DFF-8915-4B00BF4E72DB}"/>
    <cellStyle name="20% - Акцент2 5" xfId="64" xr:uid="{C71B1C2C-825F-4CBE-BF38-32481D9F7A34}"/>
    <cellStyle name="20% — акцент2 5" xfId="65" xr:uid="{8E432BDE-5160-4ACA-A2CC-D7AB6C518115}"/>
    <cellStyle name="20% - Акцент2 6" xfId="66" xr:uid="{405454EB-A20B-4C9B-BB34-B661C2215CA2}"/>
    <cellStyle name="20% — акцент2 6" xfId="67" xr:uid="{D3D858D3-1AF7-44EE-A2AD-D2D78FCF6B39}"/>
    <cellStyle name="20% - Акцент2 7" xfId="68" xr:uid="{221C374C-E73E-460E-8941-964D0DF0B07F}"/>
    <cellStyle name="20% — акцент2 7" xfId="69" xr:uid="{94F01033-1075-42F8-B4AE-17F4100349D1}"/>
    <cellStyle name="20% - Акцент2 8" xfId="70" xr:uid="{C0C1CE65-9629-4A77-BEBF-1604464474E5}"/>
    <cellStyle name="20% — акцент2 8" xfId="71" xr:uid="{49FAE5E9-739F-4369-8064-2F658F5CC297}"/>
    <cellStyle name="20% - Акцент2 9" xfId="72" xr:uid="{83607E5B-26EF-4BA9-A98D-DD4DE577E6C1}"/>
    <cellStyle name="20% — акцент2 9" xfId="73" xr:uid="{5CF3257F-E92E-4569-9A40-1D60DCE7C504}"/>
    <cellStyle name="20% - Акцент2_22.12.2020 Додатки бюджет 2021 Коди нові" xfId="74" xr:uid="{1939A43C-E21A-42E3-95E8-C72A7DD8FE30}"/>
    <cellStyle name="20% — акцент2_Дод 1 доходи" xfId="75" xr:uid="{A39CA217-546B-4DF0-BA36-54D2259DD847}"/>
    <cellStyle name="20% - Акцент2_Додатки бюджет 2020 нова редакція після сесії" xfId="76" xr:uid="{C9E5C2EB-1084-4C40-8D57-F52720465B39}"/>
    <cellStyle name="20% — акцент2_додаток до розп №528 від 24.07.2026" xfId="77" xr:uid="{37CF76C7-41BA-4E40-AF69-EFEF4D9F4099}"/>
    <cellStyle name="20% - Акцент3" xfId="78" xr:uid="{94A6BBAC-DAAC-4B98-81F3-DEF4B6B8389E}"/>
    <cellStyle name="20% — акцент3" xfId="79" xr:uid="{D7434E01-CD7E-4589-8E52-7AC07FF69925}"/>
    <cellStyle name="20% - Акцент3 10" xfId="80" xr:uid="{769DCB89-B0D6-4EEB-98E5-8A5355BE9613}"/>
    <cellStyle name="20% — акцент3 10" xfId="81" xr:uid="{4EAB0517-C691-48E2-AAE4-7DB382E76A5A}"/>
    <cellStyle name="20% - Акцент3 11" xfId="82" xr:uid="{1DA3D579-C50D-492F-8060-EB349AAF90D3}"/>
    <cellStyle name="20% — акцент3 11" xfId="83" xr:uid="{8329B2D8-5D4C-4A94-87AA-C4CD6AC8EBAC}"/>
    <cellStyle name="20% - Акцент3 2" xfId="84" xr:uid="{A5742578-A3C1-4375-9E4A-4646BF2C4770}"/>
    <cellStyle name="20% — акцент3 2" xfId="85" xr:uid="{EDBB1609-2ECB-4870-9AB3-A7BF6FEC9DDE}"/>
    <cellStyle name="20% - Акцент3 3" xfId="86" xr:uid="{063F0F50-006C-4DF6-A650-3AFE3280FB15}"/>
    <cellStyle name="20% — акцент3 3" xfId="87" xr:uid="{446983C5-6140-44C7-9DE4-70FF03402256}"/>
    <cellStyle name="20% - Акцент3 4" xfId="88" xr:uid="{22742F17-F3EB-40BD-BA1A-B16F1DFF6F2D}"/>
    <cellStyle name="20% — акцент3 4" xfId="89" xr:uid="{D1FA75EE-3903-4799-BFAB-EEE9130E9969}"/>
    <cellStyle name="20% - Акцент3 5" xfId="90" xr:uid="{350624FA-9675-4836-84F9-FFD0B1FC83B1}"/>
    <cellStyle name="20% — акцент3 5" xfId="91" xr:uid="{0620E306-9CEB-4875-8C1D-3522D0C18E60}"/>
    <cellStyle name="20% - Акцент3 6" xfId="92" xr:uid="{3E31CA31-4A56-4629-813B-CE79792BA222}"/>
    <cellStyle name="20% — акцент3 6" xfId="93" xr:uid="{A7172470-170C-4B94-8005-4007F572508F}"/>
    <cellStyle name="20% - Акцент3 7" xfId="94" xr:uid="{33D52033-00CD-40E7-988A-35FBB15EA76D}"/>
    <cellStyle name="20% — акцент3 7" xfId="95" xr:uid="{97DA9EAD-0032-4D8A-9354-6CF09801A652}"/>
    <cellStyle name="20% - Акцент3 8" xfId="96" xr:uid="{D0DD784E-A771-4580-AE16-69EDB4492945}"/>
    <cellStyle name="20% — акцент3 8" xfId="97" xr:uid="{3E71C6A6-A944-4C0F-8EA2-233798E65A10}"/>
    <cellStyle name="20% - Акцент3 9" xfId="98" xr:uid="{CBCD1A1B-63C5-45DB-9540-392C25A4399C}"/>
    <cellStyle name="20% — акцент3 9" xfId="99" xr:uid="{B35C6BCE-0EE9-46FD-BBB9-34118BB307F7}"/>
    <cellStyle name="20% - Акцент3_22.12.2020 Додатки бюджет 2021 Коди нові" xfId="100" xr:uid="{AC8B2D72-ABF1-43FD-85CB-857735774664}"/>
    <cellStyle name="20% — акцент3_Дод 1 доходи" xfId="101" xr:uid="{F3724043-4831-4614-8CE5-C4B210082C7B}"/>
    <cellStyle name="20% - Акцент3_Додатки бюджет 2020 нова редакція після сесії" xfId="102" xr:uid="{E1A07DAA-279F-4E22-A55D-F9862F63BA3E}"/>
    <cellStyle name="20% — акцент3_додаток до розп №528 від 24.07.2026" xfId="103" xr:uid="{5A60CF7D-E577-4A97-9CCD-71C002671BFC}"/>
    <cellStyle name="20% - Акцент4" xfId="104" xr:uid="{7B8C6AA8-551C-4CA7-9883-6435FC89F5B8}"/>
    <cellStyle name="20% — акцент4" xfId="105" xr:uid="{FC86D924-D22A-4902-B384-BE591692B846}"/>
    <cellStyle name="20% - Акцент4 10" xfId="106" xr:uid="{698580BB-CABE-4FE0-AE3B-DC6AD565A4AE}"/>
    <cellStyle name="20% — акцент4 10" xfId="107" xr:uid="{8A2873A7-318D-4592-B35C-0C0DE79F1001}"/>
    <cellStyle name="20% - Акцент4 11" xfId="108" xr:uid="{5F3C6C15-70EF-472B-AD1B-FC76CF283A81}"/>
    <cellStyle name="20% — акцент4 11" xfId="109" xr:uid="{E665A832-EA28-45FA-B4BE-ECA8B8AF777D}"/>
    <cellStyle name="20% - Акцент4 2" xfId="110" xr:uid="{81134252-F5DD-4365-8661-472A46408F7D}"/>
    <cellStyle name="20% — акцент4 2" xfId="111" xr:uid="{DD7DD170-C14D-43A0-8B4A-1C6FA0F5C43D}"/>
    <cellStyle name="20% - Акцент4 3" xfId="112" xr:uid="{E66766EA-43D5-4584-B574-DA5E0ECFF9EC}"/>
    <cellStyle name="20% — акцент4 3" xfId="113" xr:uid="{1073A417-4E90-4F20-B685-6F695F65D8D4}"/>
    <cellStyle name="20% - Акцент4 4" xfId="114" xr:uid="{32C42A2A-7634-4417-B8BA-5DA355E3F704}"/>
    <cellStyle name="20% — акцент4 4" xfId="115" xr:uid="{73E27D2D-2AE7-468B-8C43-DB4008175288}"/>
    <cellStyle name="20% - Акцент4 5" xfId="116" xr:uid="{A1A4B1D5-ABFA-4637-93D6-A0385F4E095A}"/>
    <cellStyle name="20% — акцент4 5" xfId="117" xr:uid="{094A8B72-7C6D-4C54-916E-46A68378FB0F}"/>
    <cellStyle name="20% - Акцент4 6" xfId="118" xr:uid="{09E5FFB5-1128-432E-8D5E-521A0CF70B8D}"/>
    <cellStyle name="20% — акцент4 6" xfId="119" xr:uid="{32E7F7A3-C829-4733-95D6-E9F94B33E97F}"/>
    <cellStyle name="20% - Акцент4 7" xfId="120" xr:uid="{42A25D43-3769-4901-883B-48B322DD50E6}"/>
    <cellStyle name="20% — акцент4 7" xfId="121" xr:uid="{15B90CBA-0B22-417C-99BF-DF25A719F775}"/>
    <cellStyle name="20% - Акцент4 8" xfId="122" xr:uid="{15E80D4C-8788-4D5A-83FD-AEB59C2C78CD}"/>
    <cellStyle name="20% — акцент4 8" xfId="123" xr:uid="{CB9250DD-48AE-43E7-9BBE-16EEF1BC125D}"/>
    <cellStyle name="20% - Акцент4 9" xfId="124" xr:uid="{0AC4B35B-A692-43F5-BC64-A0A8B858ABA0}"/>
    <cellStyle name="20% — акцент4 9" xfId="125" xr:uid="{C23D087B-35B8-4597-BEB6-4CBED1FB70F0}"/>
    <cellStyle name="20% - Акцент4_22.12.2020 Додатки бюджет 2021 Коди нові" xfId="126" xr:uid="{6A72AA97-8100-4CE8-B29C-FEF85659E8AF}"/>
    <cellStyle name="20% — акцент4_Дод 1 доходи" xfId="127" xr:uid="{CBC6516E-4DBA-4B63-BF3A-4E5F84F76CA9}"/>
    <cellStyle name="20% - Акцент4_Додатки бюджет 2020 нова редакція після сесії" xfId="128" xr:uid="{362CF656-FBF0-4358-8F9B-F8B1B54C944B}"/>
    <cellStyle name="20% — акцент4_додаток до розп №528 від 24.07.2026" xfId="129" xr:uid="{CD0BE76A-C4CE-462A-8546-0BF00346C37B}"/>
    <cellStyle name="20% - Акцент5" xfId="130" xr:uid="{B3758578-9D6B-43BF-832F-F8847513315B}"/>
    <cellStyle name="20% — акцент5" xfId="131" xr:uid="{BB3CE1AF-8623-4D8D-B45D-6EECB88C85FC}"/>
    <cellStyle name="20% - Акцент5 10" xfId="132" xr:uid="{1D2A8573-C9B9-4EDC-A01B-A1005408E8CD}"/>
    <cellStyle name="20% — акцент5 10" xfId="133" xr:uid="{28668F98-CCC2-46CC-AC67-FC33B014A6C9}"/>
    <cellStyle name="20% - Акцент5 11" xfId="134" xr:uid="{7AECC9C9-3980-47DE-9A37-A705E73A3E20}"/>
    <cellStyle name="20% — акцент5 11" xfId="135" xr:uid="{46E0C5F4-6B91-4C6F-9219-2A09BC2A2737}"/>
    <cellStyle name="20% - Акцент5 2" xfId="136" xr:uid="{CB31AFC7-9A29-407C-912D-2A8755FEC43C}"/>
    <cellStyle name="20% — акцент5 2" xfId="137" xr:uid="{992B7A8B-D227-4FED-B53D-7E3221A19690}"/>
    <cellStyle name="20% - Акцент5 3" xfId="138" xr:uid="{DB0880E1-4D3A-4B22-B26A-CA30B8CE0BB8}"/>
    <cellStyle name="20% — акцент5 3" xfId="139" xr:uid="{390A49BE-E39A-4E4B-92D9-1286F106CB4D}"/>
    <cellStyle name="20% - Акцент5 4" xfId="140" xr:uid="{CFFEE758-44EB-4F92-80ED-F4B213AD05AB}"/>
    <cellStyle name="20% — акцент5 4" xfId="141" xr:uid="{BFCCCB5B-7492-4310-B43A-1B80FD6AD1A7}"/>
    <cellStyle name="20% - Акцент5 5" xfId="142" xr:uid="{26F31082-F669-4ED7-A065-49DCC7E3AE43}"/>
    <cellStyle name="20% — акцент5 5" xfId="143" xr:uid="{2C2BCD9E-5192-4BE2-A711-4925DE95F750}"/>
    <cellStyle name="20% - Акцент5 6" xfId="144" xr:uid="{4BBD88F5-CA75-4907-AA43-58D2BFC7BDD0}"/>
    <cellStyle name="20% — акцент5 6" xfId="145" xr:uid="{395E68CB-6536-480E-A778-8C0180806911}"/>
    <cellStyle name="20% - Акцент5 7" xfId="146" xr:uid="{15E976E7-B21E-4953-BF6A-B60276A89663}"/>
    <cellStyle name="20% — акцент5 7" xfId="147" xr:uid="{12F1FCA2-B1A5-4E85-B2B1-78CFA8620CEA}"/>
    <cellStyle name="20% - Акцент5 8" xfId="148" xr:uid="{790DB26B-31D3-40CF-B24F-5B93E7CAAF18}"/>
    <cellStyle name="20% — акцент5 8" xfId="149" xr:uid="{8BB9BE98-227A-4D92-952B-A6EF99EF2155}"/>
    <cellStyle name="20% - Акцент5 9" xfId="150" xr:uid="{7505DD83-390D-42BE-B186-74E750C0F373}"/>
    <cellStyle name="20% — акцент5 9" xfId="151" xr:uid="{42D2F2A7-3855-4A93-BDC9-A1DD6B4CB477}"/>
    <cellStyle name="20% - Акцент5_22.12.2020 Додатки бюджет 2021 Коди нові" xfId="152" xr:uid="{46CD4F13-1B42-4E3D-9EDE-51100B347735}"/>
    <cellStyle name="20% — акцент5_додаток до розп №528 від 24.07.2026" xfId="153" xr:uid="{7DEDA288-2389-48AB-9883-D2FDC25EB88A}"/>
    <cellStyle name="20% - Акцент6" xfId="154" xr:uid="{43458E67-7963-476B-BF0A-9AD0FC67BE76}"/>
    <cellStyle name="20% — акцент6" xfId="155" xr:uid="{17E77AC8-2574-4506-A5E4-6214F418FD97}"/>
    <cellStyle name="20% - Акцент6 10" xfId="156" xr:uid="{ED44C0FD-B2DA-4497-8AA7-DEDD78AFDE00}"/>
    <cellStyle name="20% — акцент6 10" xfId="157" xr:uid="{3AF08F55-3C21-4969-9D6E-5F5056CCCB8F}"/>
    <cellStyle name="20% - Акцент6 11" xfId="158" xr:uid="{E8595B9E-AFBC-4995-8533-10B687402983}"/>
    <cellStyle name="20% — акцент6 11" xfId="159" xr:uid="{A404C169-7AFF-4D3B-97C7-CBAC5997496E}"/>
    <cellStyle name="20% - Акцент6 2" xfId="160" xr:uid="{14E28833-AAAF-461A-B5D2-62C173526E80}"/>
    <cellStyle name="20% — акцент6 2" xfId="161" xr:uid="{6476089B-B033-4EBB-BEC1-ED29E0EEF01C}"/>
    <cellStyle name="20% - Акцент6 3" xfId="162" xr:uid="{22C5F8A2-E630-4946-AFBC-491D4DA698EE}"/>
    <cellStyle name="20% — акцент6 3" xfId="163" xr:uid="{E9B4EFCD-DA41-400C-A43F-CB13016B0636}"/>
    <cellStyle name="20% - Акцент6 4" xfId="164" xr:uid="{50A0B11D-86EC-42B3-BE5D-703F56FA386F}"/>
    <cellStyle name="20% — акцент6 4" xfId="165" xr:uid="{5130F018-8D9D-406B-9261-3934C7DC4074}"/>
    <cellStyle name="20% - Акцент6 5" xfId="166" xr:uid="{6BD49D47-7ABF-44E8-9A27-DD37AAA1E845}"/>
    <cellStyle name="20% — акцент6 5" xfId="167" xr:uid="{2EE0212C-A0BF-40E0-96D1-D737B969200F}"/>
    <cellStyle name="20% - Акцент6 6" xfId="168" xr:uid="{196DF06A-6054-45AB-92AF-FB4E0D06DF93}"/>
    <cellStyle name="20% — акцент6 6" xfId="169" xr:uid="{5F9D8339-4D55-4518-B21F-2A2039052E5A}"/>
    <cellStyle name="20% - Акцент6 7" xfId="170" xr:uid="{9D0B0BAF-7CED-4A3B-A855-9FE2EC6B0AAB}"/>
    <cellStyle name="20% — акцент6 7" xfId="171" xr:uid="{784DE914-823B-4CEC-A415-62561BE6267C}"/>
    <cellStyle name="20% - Акцент6 8" xfId="172" xr:uid="{4046D143-1635-445E-A4E5-565E9D5BD0CF}"/>
    <cellStyle name="20% — акцент6 8" xfId="173" xr:uid="{2709EDDC-BC81-455A-866D-A10A256CE65F}"/>
    <cellStyle name="20% - Акцент6 9" xfId="174" xr:uid="{539D9EBF-BEF3-410C-807E-BEFD463A2F52}"/>
    <cellStyle name="20% — акцент6 9" xfId="175" xr:uid="{775C4E46-C26D-416A-B570-14712A54AFE0}"/>
    <cellStyle name="20% - Акцент6_22.12.2020 Додатки бюджет 2021 Коди нові" xfId="176" xr:uid="{71ABE3E5-1469-4209-8F41-4BF657B77267}"/>
    <cellStyle name="20% — акцент6_Дод 1 доходи" xfId="177" xr:uid="{99D4143B-E719-482B-8A21-C8CAC31F5B42}"/>
    <cellStyle name="20% - Акцент6_Додатки бюджет 2020 нова редакція після сесії" xfId="178" xr:uid="{D5422832-E9FE-4A99-83A3-8B86CC681499}"/>
    <cellStyle name="20% — акцент6_додаток до розп №528 від 24.07.2026" xfId="179" xr:uid="{ABE98270-1C1A-458E-993A-C6A991EF3ECF}"/>
    <cellStyle name="20% – Акцентування1" xfId="180" xr:uid="{2841F782-D33F-4989-8541-B17E4D4860F1}"/>
    <cellStyle name="20% – Акцентування1 10" xfId="181" xr:uid="{FAE2B103-3ABA-4450-B80B-D99E6E7B4AE7}"/>
    <cellStyle name="20% – Акцентування1 11" xfId="182" xr:uid="{2170F5AB-88A4-488D-976C-377A04FCD5D1}"/>
    <cellStyle name="20% – Акцентування1 12" xfId="183" xr:uid="{B9AB0FDB-F9AD-45A5-B811-8F870D322209}"/>
    <cellStyle name="20% – Акцентування1 13" xfId="184" xr:uid="{E80ECC2D-2A5D-44CE-947B-A17F3C34D1D8}"/>
    <cellStyle name="20% – Акцентування1 14" xfId="185" xr:uid="{149F1FFC-DCAB-4777-B123-9CA754EFE00A}"/>
    <cellStyle name="20% – Акцентування1 14 2" xfId="186" xr:uid="{D4893799-7018-43B9-A3D8-20CF19749E20}"/>
    <cellStyle name="20% – Акцентування1 14 3" xfId="187" xr:uid="{17D38540-6DFA-488A-ABC3-417AA0914AF9}"/>
    <cellStyle name="20% – Акцентування1 15" xfId="188" xr:uid="{5298AF11-DA71-4812-BFE7-F9BE44F84BE4}"/>
    <cellStyle name="20% – Акцентування1 15 2" xfId="189" xr:uid="{FD7F6CF4-117F-4258-AB68-AD0C10294604}"/>
    <cellStyle name="20% – Акцентування1 16" xfId="190" xr:uid="{35C2FC15-B359-4356-814F-B700293BF8B8}"/>
    <cellStyle name="20% – Акцентування1 16 2" xfId="191" xr:uid="{1E6793BD-BECA-47BE-9C76-8985A1D7D44F}"/>
    <cellStyle name="20% – Акцентування1 17" xfId="192" xr:uid="{46EC875F-D287-4919-8A10-9D71FD0DB106}"/>
    <cellStyle name="20% – Акцентування1 18" xfId="193" xr:uid="{D1957DAA-0D4C-4409-A6D8-839E8CF44846}"/>
    <cellStyle name="20% – Акцентування1 19" xfId="194" xr:uid="{09AF353A-8EFE-4307-9183-0C695901684E}"/>
    <cellStyle name="20% – Акцентування1 2" xfId="195" xr:uid="{A693F817-F62A-4F4A-B852-7A28E720AAA7}"/>
    <cellStyle name="20% – Акцентування1 2 10" xfId="196" xr:uid="{E72450AF-93D8-48D7-BA4B-8F0532BDD701}"/>
    <cellStyle name="20% – Акцентування1 2 11" xfId="197" xr:uid="{2E9DDE5F-0701-4095-9E7C-1A2D2EC7D250}"/>
    <cellStyle name="20% – Акцентування1 2 2" xfId="198" xr:uid="{EEE3B3A5-8D42-49CF-8131-EBDD18FBF4A9}"/>
    <cellStyle name="20% – Акцентування1 2 3" xfId="199" xr:uid="{DCFDB3D7-8D3D-4CF4-AB21-462BB7DBDF97}"/>
    <cellStyle name="20% – Акцентування1 2 4" xfId="200" xr:uid="{2129B29A-42FE-4E30-AA53-16A1E5A2F12B}"/>
    <cellStyle name="20% – Акцентування1 2 5" xfId="201" xr:uid="{7D96A609-D161-4FC4-8E04-D869DE907B14}"/>
    <cellStyle name="20% – Акцентування1 2 6" xfId="202" xr:uid="{701D9DC3-1A65-4F27-8962-1A1F8F1C86AF}"/>
    <cellStyle name="20% – Акцентування1 2 7" xfId="203" xr:uid="{3DECDF38-B498-4BF5-87A9-B71A3AA1871C}"/>
    <cellStyle name="20% – Акцентування1 2 8" xfId="204" xr:uid="{8D778C18-95AD-4231-8D37-52C1EB3D35FB}"/>
    <cellStyle name="20% – Акцентування1 2 9" xfId="205" xr:uid="{2E344BAF-6897-4601-863E-97E65D69523A}"/>
    <cellStyle name="20% – Акцентування1 20" xfId="206" xr:uid="{607BE854-A459-465B-9012-8FE41E161EFE}"/>
    <cellStyle name="20% – Акцентування1 20 2" xfId="207" xr:uid="{F6A1BDA5-4EDE-420B-B15C-218F248606DB}"/>
    <cellStyle name="20% – Акцентування1 21" xfId="208" xr:uid="{F32BED8E-06CC-4155-9AD3-9AEBC1A08994}"/>
    <cellStyle name="20% – Акцентування1 22" xfId="209" xr:uid="{9F7824B3-D116-4CBA-A42D-0F6FB04D3CEB}"/>
    <cellStyle name="20% – Акцентування1 23" xfId="210" xr:uid="{7E3DAA61-69FA-46E9-BD96-320F18A8E832}"/>
    <cellStyle name="20% – Акцентування1 24" xfId="211" xr:uid="{278D0476-5141-4D45-935E-DCB255029CD9}"/>
    <cellStyle name="20% – Акцентування1 25" xfId="212" xr:uid="{14BD48C5-1E77-417B-B18B-237F9ACC1FE6}"/>
    <cellStyle name="20% – Акцентування1 3" xfId="213" xr:uid="{8DCFC696-1722-4F54-AA02-AF4318349265}"/>
    <cellStyle name="20% – Акцентування1 4" xfId="214" xr:uid="{24634644-946C-4CE9-A38C-C3DCD61ACD72}"/>
    <cellStyle name="20% – Акцентування1 5" xfId="215" xr:uid="{5F50CC1D-8260-4D6C-AF3D-4067E76A2D72}"/>
    <cellStyle name="20% – Акцентування1 6" xfId="216" xr:uid="{2BE1D67D-B86B-4D7A-9294-5D1E9A9CE752}"/>
    <cellStyle name="20% – Акцентування1 7" xfId="217" xr:uid="{654BB841-5B52-45FB-AF8A-F26C2FDC58CD}"/>
    <cellStyle name="20% – Акцентування1 7 2" xfId="218" xr:uid="{BE55CE5C-E186-457D-98DE-2D57C4DC765E}"/>
    <cellStyle name="20% – Акцентування1 7 3" xfId="219" xr:uid="{D34E6C05-795D-4D59-B2D6-614C854CA65F}"/>
    <cellStyle name="20% – Акцентування1 7 4" xfId="220" xr:uid="{56AEFC71-AA4F-4AEB-9B4B-A8F404802AD0}"/>
    <cellStyle name="20% – Акцентування1 8" xfId="221" xr:uid="{F6B86963-C934-4FBA-B7F1-D353FE3EECBE}"/>
    <cellStyle name="20% – Акцентування1 8 2" xfId="222" xr:uid="{1D039DED-79BE-4B91-B77C-996828646CB0}"/>
    <cellStyle name="20% – Акцентування1 8 3" xfId="223" xr:uid="{149A238E-3E30-474A-8F3E-CF42AD95C4A3}"/>
    <cellStyle name="20% – Акцентування1 9" xfId="224" xr:uid="{5A246E99-C957-4DD1-ACA3-125170BDE4E8}"/>
    <cellStyle name="20% – Акцентування1 9 2" xfId="225" xr:uid="{F653D53F-96D3-4D8C-9289-36D1E5571885}"/>
    <cellStyle name="20% – Акцентування1_додаток до розп №528 від 24.07.2026" xfId="226" xr:uid="{DCB5796C-0205-490F-81C1-A1ACDB9B7C3E}"/>
    <cellStyle name="20% – Акцентування2" xfId="227" xr:uid="{B984C130-8832-41E2-A70D-969675DF3DA9}"/>
    <cellStyle name="20% – Акцентування2 10" xfId="228" xr:uid="{5FA3991C-3E93-481A-9AA0-CDB06DD1C45A}"/>
    <cellStyle name="20% – Акцентування2 11" xfId="229" xr:uid="{97B8EADD-CB99-4064-8608-B8E7191D1873}"/>
    <cellStyle name="20% – Акцентування2 12" xfId="230" xr:uid="{F00090A5-266A-4F98-BC29-B3A4B9564F98}"/>
    <cellStyle name="20% – Акцентування2 13" xfId="231" xr:uid="{C69A4837-76B0-48D3-97EE-BB452E947C5E}"/>
    <cellStyle name="20% – Акцентування2 14" xfId="232" xr:uid="{3FF62513-C6B5-4E19-960E-67BBC1D359D3}"/>
    <cellStyle name="20% – Акцентування2 14 2" xfId="233" xr:uid="{66512E49-4412-4EAD-AE72-96912B39C99B}"/>
    <cellStyle name="20% – Акцентування2 14 3" xfId="234" xr:uid="{7D6FF939-5B48-4969-A677-4452D68A3B95}"/>
    <cellStyle name="20% – Акцентування2 15" xfId="235" xr:uid="{0A8C3B41-E096-4B49-BE86-E394E717DE9A}"/>
    <cellStyle name="20% – Акцентування2 15 2" xfId="236" xr:uid="{0D754B63-9C19-4220-93AC-2E1033C5B713}"/>
    <cellStyle name="20% – Акцентування2 16" xfId="237" xr:uid="{B7B4DE73-14AB-454F-A830-7DAEC1B47165}"/>
    <cellStyle name="20% – Акцентування2 16 2" xfId="238" xr:uid="{5C9CEFD6-7F56-4E78-BC47-E9C7FD14402E}"/>
    <cellStyle name="20% – Акцентування2 17" xfId="239" xr:uid="{AA6E5EC9-A071-4F1F-A5C4-79A91B811777}"/>
    <cellStyle name="20% – Акцентування2 18" xfId="240" xr:uid="{44E74F56-BC3C-4AED-BB3F-A20A30556C8C}"/>
    <cellStyle name="20% – Акцентування2 19" xfId="241" xr:uid="{C9332EB6-7618-4059-81C6-F3405AB89971}"/>
    <cellStyle name="20% – Акцентування2 2" xfId="242" xr:uid="{BD3785C6-E7BA-4686-9E27-D7BFCC23993B}"/>
    <cellStyle name="20% – Акцентування2 2 10" xfId="243" xr:uid="{6B7D118F-3AFF-489D-85C8-39782F17F511}"/>
    <cellStyle name="20% – Акцентування2 2 11" xfId="244" xr:uid="{004F8C3D-A96C-4764-AE88-62183E37622E}"/>
    <cellStyle name="20% – Акцентування2 2 2" xfId="245" xr:uid="{4E96058C-8CFB-4CCF-9E06-4065CB6DD54B}"/>
    <cellStyle name="20% – Акцентування2 2 3" xfId="246" xr:uid="{009F722F-A9A4-4038-9F12-158DF82470AC}"/>
    <cellStyle name="20% – Акцентування2 2 4" xfId="247" xr:uid="{02774EC2-7651-4131-A682-CAB766F6BEFA}"/>
    <cellStyle name="20% – Акцентування2 2 5" xfId="248" xr:uid="{F4CFC696-A010-417F-B183-522D75BD759A}"/>
    <cellStyle name="20% – Акцентування2 2 6" xfId="249" xr:uid="{146111FC-AB7C-45C8-85B2-3AF0B17E90AD}"/>
    <cellStyle name="20% – Акцентування2 2 7" xfId="250" xr:uid="{9016CECC-5A21-484B-8E5E-AA526D561379}"/>
    <cellStyle name="20% – Акцентування2 2 8" xfId="251" xr:uid="{9B684576-DB3F-4E5D-A310-A19E0521D490}"/>
    <cellStyle name="20% – Акцентування2 2 9" xfId="252" xr:uid="{107E43B2-CFFF-456E-ABB6-60F0B1C63A7B}"/>
    <cellStyle name="20% – Акцентування2 20" xfId="253" xr:uid="{B7FE7C33-FA74-4E34-9236-20AC7F76295B}"/>
    <cellStyle name="20% – Акцентування2 20 2" xfId="254" xr:uid="{57C1C84F-0CB3-4D3B-A313-2078022E75BB}"/>
    <cellStyle name="20% – Акцентування2 21" xfId="255" xr:uid="{B519C23E-E50E-41C5-B553-D7A903A64B3A}"/>
    <cellStyle name="20% – Акцентування2 22" xfId="256" xr:uid="{EDFCA272-DA87-4766-947F-9C07337F4608}"/>
    <cellStyle name="20% – Акцентування2 23" xfId="257" xr:uid="{AC2D59F7-80C0-4752-A9C5-2D5E0C855C6B}"/>
    <cellStyle name="20% – Акцентування2 24" xfId="258" xr:uid="{D66C6405-2F0B-4BF0-BF5C-A54A14FB3D89}"/>
    <cellStyle name="20% – Акцентування2 25" xfId="259" xr:uid="{0B0D9D75-574D-41E8-BFCC-4B5D77463601}"/>
    <cellStyle name="20% – Акцентування2 3" xfId="260" xr:uid="{83E84A8F-8EB9-4869-A19E-2E4B045BF45B}"/>
    <cellStyle name="20% – Акцентування2 4" xfId="261" xr:uid="{838F03B0-3C2D-4DF7-AB3F-5259A92F167C}"/>
    <cellStyle name="20% – Акцентування2 5" xfId="262" xr:uid="{6CEA67D1-675B-4C6A-855F-744F51150A01}"/>
    <cellStyle name="20% – Акцентування2 6" xfId="263" xr:uid="{0250BB96-C97D-4684-9734-72DAB895AAFE}"/>
    <cellStyle name="20% – Акцентування2 7" xfId="264" xr:uid="{48C8D1F0-AE6E-4112-8013-3B13DF735739}"/>
    <cellStyle name="20% – Акцентування2 7 2" xfId="265" xr:uid="{B7A08379-203D-44A8-89A9-67961A73C67A}"/>
    <cellStyle name="20% – Акцентування2 7 3" xfId="266" xr:uid="{E1E5AAE4-D5B8-40D0-A45A-6E9989D88512}"/>
    <cellStyle name="20% – Акцентування2 7 4" xfId="267" xr:uid="{017D6900-1CF5-4400-8F3E-11D7A0D3D00E}"/>
    <cellStyle name="20% – Акцентування2 8" xfId="268" xr:uid="{B61649E2-1813-4E45-A3ED-D309C438979C}"/>
    <cellStyle name="20% – Акцентування2 8 2" xfId="269" xr:uid="{F69A7B20-2B54-45B3-A1A9-94AD6FA1D1F4}"/>
    <cellStyle name="20% – Акцентування2 8 3" xfId="270" xr:uid="{34204CC3-346F-4621-ADE6-02444F4EE83E}"/>
    <cellStyle name="20% – Акцентування2 9" xfId="271" xr:uid="{2AFDA339-E6C8-4E9C-9A51-6F8A6D6DDC6F}"/>
    <cellStyle name="20% – Акцентування2 9 2" xfId="272" xr:uid="{82C6B0A3-0257-4CA5-A988-B3F5F813CE31}"/>
    <cellStyle name="20% – Акцентування2_додаток до розп №528 від 24.07.2026" xfId="273" xr:uid="{747A41B1-8AB2-4077-99E5-FCC4C7AE8ED1}"/>
    <cellStyle name="20% – Акцентування3" xfId="274" xr:uid="{A4398858-5F0B-40B8-9301-2BB852ADDC8A}"/>
    <cellStyle name="20% – Акцентування3 10" xfId="275" xr:uid="{91126247-83D4-4931-8EB7-5075C2D9719C}"/>
    <cellStyle name="20% – Акцентування3 11" xfId="276" xr:uid="{D45BE74F-DD7E-4656-861C-00D1FB172A3D}"/>
    <cellStyle name="20% – Акцентування3 12" xfId="277" xr:uid="{291F32B0-3751-4400-BCCD-A8CF88A88DBA}"/>
    <cellStyle name="20% – Акцентування3 13" xfId="278" xr:uid="{E4C08B4A-1944-4252-B425-31A724E8F133}"/>
    <cellStyle name="20% – Акцентування3 14" xfId="279" xr:uid="{28A96DB9-F740-4790-81F7-7F0E1C7301E2}"/>
    <cellStyle name="20% – Акцентування3 14 2" xfId="280" xr:uid="{95749C26-5E29-4B15-A821-58032BA2D4AD}"/>
    <cellStyle name="20% – Акцентування3 14 3" xfId="281" xr:uid="{BDA46047-E763-46C4-B934-D2181D4D6A24}"/>
    <cellStyle name="20% – Акцентування3 15" xfId="282" xr:uid="{874571DD-0FF1-484B-BB92-EA1A0221BADB}"/>
    <cellStyle name="20% – Акцентування3 15 2" xfId="283" xr:uid="{B1A5B63A-BEEA-4537-804C-72C091E7E5F0}"/>
    <cellStyle name="20% – Акцентування3 16" xfId="284" xr:uid="{1C38FD20-C5EE-4AA9-B611-380FE0F1EB26}"/>
    <cellStyle name="20% – Акцентування3 16 2" xfId="285" xr:uid="{A64F0285-EC6F-4617-B06C-9B69AFF767A3}"/>
    <cellStyle name="20% – Акцентування3 17" xfId="286" xr:uid="{F12B895C-7FC0-4CA9-8EFA-F3E0349A4298}"/>
    <cellStyle name="20% – Акцентування3 18" xfId="287" xr:uid="{CC6BFE80-5C02-4B4A-BFE6-2D9AE8475CF5}"/>
    <cellStyle name="20% – Акцентування3 19" xfId="288" xr:uid="{F5FAC36B-CC3B-429A-89D1-FC4AB040B690}"/>
    <cellStyle name="20% – Акцентування3 2" xfId="289" xr:uid="{C6A58061-3F1D-4BE6-9C7B-F10AE58F9E11}"/>
    <cellStyle name="20% – Акцентування3 2 10" xfId="290" xr:uid="{464AF0CE-9079-49BB-9349-6C431B6BBC01}"/>
    <cellStyle name="20% – Акцентування3 2 11" xfId="291" xr:uid="{4A723F71-3575-4D14-BE38-26D0AB9F422F}"/>
    <cellStyle name="20% – Акцентування3 2 2" xfId="292" xr:uid="{0724DF90-314D-4509-B327-88D2554DA804}"/>
    <cellStyle name="20% – Акцентування3 2 3" xfId="293" xr:uid="{F107F138-F36C-47B3-B877-3C4CDFE5D930}"/>
    <cellStyle name="20% – Акцентування3 2 4" xfId="294" xr:uid="{575C5EE2-E06F-403A-BE25-C32D96DF5FDC}"/>
    <cellStyle name="20% – Акцентування3 2 5" xfId="295" xr:uid="{D9F3F5A9-354B-45DA-A90A-E8968EC32740}"/>
    <cellStyle name="20% – Акцентування3 2 6" xfId="296" xr:uid="{680F5FD6-F977-4BDA-960A-2204DE6F4700}"/>
    <cellStyle name="20% – Акцентування3 2 7" xfId="297" xr:uid="{23B0FAE7-173A-4769-BFC4-2A57BF4635E6}"/>
    <cellStyle name="20% – Акцентування3 2 8" xfId="298" xr:uid="{F6F7C633-A49F-4304-8D12-02ADD13A7209}"/>
    <cellStyle name="20% – Акцентування3 2 9" xfId="299" xr:uid="{16624C4D-17BD-4678-ACBA-62B0515CB3EF}"/>
    <cellStyle name="20% – Акцентування3 20" xfId="300" xr:uid="{9CA345B7-4FE1-4A7C-A106-DBAE1CEAC137}"/>
    <cellStyle name="20% – Акцентування3 20 2" xfId="301" xr:uid="{CB450B38-634B-4EB6-ADBE-573540EB1A84}"/>
    <cellStyle name="20% – Акцентування3 21" xfId="302" xr:uid="{B28108E6-E841-4E6F-B2E8-02DCE87DF1F5}"/>
    <cellStyle name="20% – Акцентування3 22" xfId="303" xr:uid="{8A1BB867-EB50-455D-8754-127C149C0001}"/>
    <cellStyle name="20% – Акцентування3 23" xfId="304" xr:uid="{65507240-13D0-4795-8C96-574EB38BA748}"/>
    <cellStyle name="20% – Акцентування3 24" xfId="305" xr:uid="{7278C400-2112-4D80-B3D1-0C657A98EF32}"/>
    <cellStyle name="20% – Акцентування3 25" xfId="306" xr:uid="{7DAF7671-98CA-4BFB-9D1F-AC5631E0B35C}"/>
    <cellStyle name="20% – Акцентування3 3" xfId="307" xr:uid="{3928771F-08CF-488C-A9AA-FA704E8E3EA1}"/>
    <cellStyle name="20% – Акцентування3 4" xfId="308" xr:uid="{CBC505E3-C239-4752-84EA-2868E06CCCEB}"/>
    <cellStyle name="20% – Акцентування3 5" xfId="309" xr:uid="{3715A624-55E8-4291-A626-AD6635B524F9}"/>
    <cellStyle name="20% – Акцентування3 6" xfId="310" xr:uid="{127E62B7-DCF0-42D5-824B-E2DA87468353}"/>
    <cellStyle name="20% – Акцентування3 7" xfId="311" xr:uid="{1413E614-F565-4C7F-9E11-A0597FA1A1FD}"/>
    <cellStyle name="20% – Акцентування3 7 2" xfId="312" xr:uid="{93165585-3752-4D45-8FC8-001452D7E355}"/>
    <cellStyle name="20% – Акцентування3 7 3" xfId="313" xr:uid="{77B31BD0-35DC-4BB3-88C8-036389DF9DB3}"/>
    <cellStyle name="20% – Акцентування3 7 4" xfId="314" xr:uid="{23E6D497-1A30-4CB5-BBE1-A449EBC93A4A}"/>
    <cellStyle name="20% – Акцентування3 8" xfId="315" xr:uid="{4E7EB51F-AF2C-4818-83C5-4B70056FD08D}"/>
    <cellStyle name="20% – Акцентування3 8 2" xfId="316" xr:uid="{A011E0CD-0AF7-4C1E-B225-C11A4512E0ED}"/>
    <cellStyle name="20% – Акцентування3 8 3" xfId="317" xr:uid="{E55CA0E3-FF04-4D0A-90AB-02F8A898CD6B}"/>
    <cellStyle name="20% – Акцентування3 9" xfId="318" xr:uid="{0ABD457F-804B-4463-9750-A36BF54026B4}"/>
    <cellStyle name="20% – Акцентування3 9 2" xfId="319" xr:uid="{939A1AF4-EF8B-4781-A563-388CAC61A566}"/>
    <cellStyle name="20% – Акцентування3_додаток до розп №528 від 24.07.2026" xfId="320" xr:uid="{104C1E3B-21BD-4BA6-9AF0-94B2EE01CEBB}"/>
    <cellStyle name="20% – Акцентування4" xfId="321" xr:uid="{518F6052-B349-40F5-AADD-B6626004B332}"/>
    <cellStyle name="20% – Акцентування4 10" xfId="322" xr:uid="{2C319AE1-A687-485C-865A-A32C1323C323}"/>
    <cellStyle name="20% – Акцентування4 11" xfId="323" xr:uid="{80856A16-2550-4E5D-AC82-F42BE86AD3C3}"/>
    <cellStyle name="20% – Акцентування4 12" xfId="324" xr:uid="{DA5E9410-71BA-484E-8C82-25B75D027966}"/>
    <cellStyle name="20% – Акцентування4 13" xfId="325" xr:uid="{0374313C-9421-4BF1-8AED-21B7CFADAC7C}"/>
    <cellStyle name="20% – Акцентування4 14" xfId="326" xr:uid="{6B32B3F8-A548-448F-9006-744185BE4D2C}"/>
    <cellStyle name="20% – Акцентування4 14 2" xfId="327" xr:uid="{E0250268-41FA-4A10-B1B5-7685807B6B7B}"/>
    <cellStyle name="20% – Акцентування4 14 3" xfId="328" xr:uid="{203FBF63-4924-4B83-BE4C-5DAD5FD795CE}"/>
    <cellStyle name="20% – Акцентування4 15" xfId="329" xr:uid="{B32F559E-9935-43E3-89A1-1C25B11C8B2E}"/>
    <cellStyle name="20% – Акцентування4 15 2" xfId="330" xr:uid="{6A18F642-8C4A-4FB9-9FE0-19DC48CAD029}"/>
    <cellStyle name="20% – Акцентування4 16" xfId="331" xr:uid="{E19E3C9B-45C9-461D-8C46-A7C4FFB26CC4}"/>
    <cellStyle name="20% – Акцентування4 16 2" xfId="332" xr:uid="{E751AD32-8CD3-477D-AA4E-979908CBE6DC}"/>
    <cellStyle name="20% – Акцентування4 17" xfId="333" xr:uid="{DB32844A-3513-4097-9E7C-C28161AA8772}"/>
    <cellStyle name="20% – Акцентування4 18" xfId="334" xr:uid="{D748A3CF-44B6-4DCF-85D5-D4538B69CB7F}"/>
    <cellStyle name="20% – Акцентування4 19" xfId="335" xr:uid="{270CE950-6AA6-4141-8CBB-7036B3639653}"/>
    <cellStyle name="20% – Акцентування4 2" xfId="336" xr:uid="{EA6E9965-FC90-495E-AF85-0E07B833BC46}"/>
    <cellStyle name="20% – Акцентування4 2 10" xfId="337" xr:uid="{3D6EFAFD-E3E0-4DC6-A6C3-4B52AEA21FB4}"/>
    <cellStyle name="20% – Акцентування4 2 11" xfId="338" xr:uid="{CECDD997-D4D4-42AF-9104-0644864FC9FC}"/>
    <cellStyle name="20% – Акцентування4 2 2" xfId="339" xr:uid="{118CA0D4-8719-40D6-B2C7-BFBC800B72A5}"/>
    <cellStyle name="20% – Акцентування4 2 3" xfId="340" xr:uid="{EF90F312-A004-4C78-9B66-767AA5941E75}"/>
    <cellStyle name="20% – Акцентування4 2 4" xfId="341" xr:uid="{A107BD20-52B9-4E4E-81F2-19ABB87AA265}"/>
    <cellStyle name="20% – Акцентування4 2 5" xfId="342" xr:uid="{FD795789-6940-471F-882B-A2E1692E4737}"/>
    <cellStyle name="20% – Акцентування4 2 6" xfId="343" xr:uid="{0B0820DA-FE3D-42A6-92F9-532EFF1F9DF2}"/>
    <cellStyle name="20% – Акцентування4 2 7" xfId="344" xr:uid="{E52267F0-C8BE-4E0C-9E92-05B1C951C4DF}"/>
    <cellStyle name="20% – Акцентування4 2 8" xfId="345" xr:uid="{B246CAC7-F2BC-40CC-BBBD-A66A3875F6B7}"/>
    <cellStyle name="20% – Акцентування4 2 9" xfId="346" xr:uid="{BE30E0F3-79C0-406A-A2B2-246EF186EB6B}"/>
    <cellStyle name="20% – Акцентування4 20" xfId="347" xr:uid="{386AD968-AD94-4E04-A1C2-1D1DD960E987}"/>
    <cellStyle name="20% – Акцентування4 20 2" xfId="348" xr:uid="{91293688-F10C-4606-863C-0DFE87494ACF}"/>
    <cellStyle name="20% – Акцентування4 21" xfId="349" xr:uid="{6A32A60E-D7CD-4359-AA9F-CC46C06941C8}"/>
    <cellStyle name="20% – Акцентування4 22" xfId="350" xr:uid="{05912594-19E5-4971-94DF-12B54FBED2E9}"/>
    <cellStyle name="20% – Акцентування4 23" xfId="351" xr:uid="{C240C50D-561C-45E2-95DD-89B456567960}"/>
    <cellStyle name="20% – Акцентування4 24" xfId="352" xr:uid="{8523EAF6-458E-4899-92AD-D4A41A3B11CD}"/>
    <cellStyle name="20% – Акцентування4 25" xfId="353" xr:uid="{7C0ABFA3-DD3D-45D7-A398-2B2A2CE1A6B8}"/>
    <cellStyle name="20% – Акцентування4 3" xfId="354" xr:uid="{EDBBF77C-D772-46B8-BE6F-6990DB557DCA}"/>
    <cellStyle name="20% – Акцентування4 4" xfId="355" xr:uid="{2E8EE7D1-E53F-4020-915F-76A52621F436}"/>
    <cellStyle name="20% – Акцентування4 5" xfId="356" xr:uid="{B47913BA-5C28-40AB-88E2-988491EB65BC}"/>
    <cellStyle name="20% – Акцентування4 6" xfId="357" xr:uid="{D4014138-98CA-4D97-B967-46FC181A15EE}"/>
    <cellStyle name="20% – Акцентування4 7" xfId="358" xr:uid="{CDBD8ACB-D8A3-46C1-96FA-BEC3F9ADC755}"/>
    <cellStyle name="20% – Акцентування4 7 2" xfId="359" xr:uid="{4B2BA5FD-1EF9-42C2-A3CB-03470A43277D}"/>
    <cellStyle name="20% – Акцентування4 7 3" xfId="360" xr:uid="{86B633D2-4BB4-40AC-A368-18CDCB6AA64C}"/>
    <cellStyle name="20% – Акцентування4 7 4" xfId="361" xr:uid="{323BABC8-404D-4763-A3E8-66D548D93E11}"/>
    <cellStyle name="20% – Акцентування4 8" xfId="362" xr:uid="{2ADA8581-9DD7-46D1-BD75-179D26C482A8}"/>
    <cellStyle name="20% – Акцентування4 8 2" xfId="363" xr:uid="{4D4F44A2-9C76-4C69-AFE7-144A52267572}"/>
    <cellStyle name="20% – Акцентування4 8 3" xfId="364" xr:uid="{9A3E118B-03CE-4FE9-9FDE-6277D3029D3B}"/>
    <cellStyle name="20% – Акцентування4 9" xfId="365" xr:uid="{4D82ADDF-3DE2-4AE3-BEC7-EEE21D8EBED1}"/>
    <cellStyle name="20% – Акцентування4 9 2" xfId="366" xr:uid="{E31F35BB-E260-4ABE-A027-911B7D63E1E5}"/>
    <cellStyle name="20% – Акцентування4_додаток до розп №528 від 24.07.2026" xfId="367" xr:uid="{2AF8AAB8-854C-4DB8-983F-3B7A73A16FD0}"/>
    <cellStyle name="20% – Акцентування5" xfId="368" xr:uid="{FFCF8AC7-D178-4547-B792-AD76E15415B9}"/>
    <cellStyle name="20% – Акцентування5 10" xfId="369" xr:uid="{D9ECF992-8667-441C-91F4-8319A925A3CF}"/>
    <cellStyle name="20% – Акцентування5 11" xfId="370" xr:uid="{F8592F5A-C742-4E47-8C2A-5C4A95BDE081}"/>
    <cellStyle name="20% – Акцентування5 12" xfId="371" xr:uid="{7BF27D05-8F72-4AF6-BE29-C085155975C6}"/>
    <cellStyle name="20% – Акцентування5 13" xfId="372" xr:uid="{671810F0-0502-414A-BC1B-5EE2B60A37DA}"/>
    <cellStyle name="20% – Акцентування5 14" xfId="373" xr:uid="{3717350C-C31A-4DA2-8F66-D9F0D33E912F}"/>
    <cellStyle name="20% – Акцентування5 14 2" xfId="374" xr:uid="{88BB8BC1-AD68-46F2-ACCC-35E9DE5C4743}"/>
    <cellStyle name="20% – Акцентування5 14 3" xfId="375" xr:uid="{6D8D1FB9-D32B-4430-AC43-996A2893D80D}"/>
    <cellStyle name="20% – Акцентування5 15" xfId="376" xr:uid="{CF72509B-3FCC-4CF7-9A23-EE7060F52C61}"/>
    <cellStyle name="20% – Акцентування5 15 2" xfId="377" xr:uid="{6B1057F1-7839-4BF6-B9B0-CD7739827E91}"/>
    <cellStyle name="20% – Акцентування5 16" xfId="378" xr:uid="{5ED34967-41A1-4F99-90DC-DFA8D5F65694}"/>
    <cellStyle name="20% – Акцентування5 16 2" xfId="379" xr:uid="{E4FAEF22-7388-4938-A008-06630611B4D5}"/>
    <cellStyle name="20% – Акцентування5 17" xfId="380" xr:uid="{F307F832-8375-468E-8B1C-51C9F08803AA}"/>
    <cellStyle name="20% – Акцентування5 18" xfId="381" xr:uid="{3C588430-BB7E-4B8E-9FBE-88207709CA53}"/>
    <cellStyle name="20% – Акцентування5 19" xfId="382" xr:uid="{140998EE-3358-4646-80CE-B1BFCBAEAC39}"/>
    <cellStyle name="20% – Акцентування5 2" xfId="383" xr:uid="{970D4560-2678-4DC6-92AD-BD20616A8C0D}"/>
    <cellStyle name="20% – Акцентування5 2 10" xfId="384" xr:uid="{010A05A8-0DC8-4193-8F73-406A97A37CA3}"/>
    <cellStyle name="20% – Акцентування5 2 11" xfId="385" xr:uid="{BBBE3E64-9279-455F-8C8C-1E27A3A880FE}"/>
    <cellStyle name="20% – Акцентування5 2 2" xfId="386" xr:uid="{6D5DEED0-E799-476A-A7B0-EFB9D0BA99FB}"/>
    <cellStyle name="20% – Акцентування5 2 3" xfId="387" xr:uid="{FDBFDD91-1F0F-4E98-B52B-FD6A0EA87B20}"/>
    <cellStyle name="20% – Акцентування5 2 4" xfId="388" xr:uid="{C86AA0BF-D34D-460D-B6B1-D9495B3EB6CE}"/>
    <cellStyle name="20% – Акцентування5 2 5" xfId="389" xr:uid="{17CD9B4F-E48E-40DD-B118-689D54BFC1F4}"/>
    <cellStyle name="20% – Акцентування5 2 6" xfId="390" xr:uid="{1D289C79-DD00-42E4-9AA3-06A6E5BFF139}"/>
    <cellStyle name="20% – Акцентування5 2 7" xfId="391" xr:uid="{FE7D51C5-C7F8-44C1-BDD4-0F84030DF05B}"/>
    <cellStyle name="20% – Акцентування5 2 8" xfId="392" xr:uid="{FB181642-2086-4714-BDF6-14A1492D13E9}"/>
    <cellStyle name="20% – Акцентування5 2 9" xfId="393" xr:uid="{C12125BC-FA88-4E61-97C8-EBE795C9547A}"/>
    <cellStyle name="20% – Акцентування5 20" xfId="394" xr:uid="{F626D1FC-3417-4074-9FBE-600BAC7B0A01}"/>
    <cellStyle name="20% – Акцентування5 20 2" xfId="395" xr:uid="{C56B0899-35A8-4C5B-84CA-E0B44FD980E0}"/>
    <cellStyle name="20% – Акцентування5 21" xfId="396" xr:uid="{FA1A385B-1910-4A40-A023-4F52958DFAEF}"/>
    <cellStyle name="20% – Акцентування5 22" xfId="397" xr:uid="{7A5EEE06-D380-411B-B1A7-D957258416D2}"/>
    <cellStyle name="20% – Акцентування5 23" xfId="398" xr:uid="{974696B6-F701-469E-B0D6-0149CCBC77D1}"/>
    <cellStyle name="20% – Акцентування5 24" xfId="399" xr:uid="{68A7DC51-5634-4180-86A0-612FDB4CC77E}"/>
    <cellStyle name="20% – Акцентування5 25" xfId="400" xr:uid="{1A2C33B6-3633-43F6-A1AE-CF2AE6121FCA}"/>
    <cellStyle name="20% – Акцентування5 3" xfId="401" xr:uid="{84043355-7FEC-4F07-A99C-9489E1CFF437}"/>
    <cellStyle name="20% – Акцентування5 4" xfId="402" xr:uid="{78CD6ED9-1BF1-45AF-A543-4FB39B82B8E9}"/>
    <cellStyle name="20% – Акцентування5 5" xfId="403" xr:uid="{30E39719-247D-4690-B1D2-478DDC3EE023}"/>
    <cellStyle name="20% – Акцентування5 6" xfId="404" xr:uid="{46FE0965-E588-4D90-8D77-5A07486A6D6D}"/>
    <cellStyle name="20% – Акцентування5 7" xfId="405" xr:uid="{27BFEA0E-BD87-459E-B885-B43FC3486BB1}"/>
    <cellStyle name="20% – Акцентування5 7 2" xfId="406" xr:uid="{81188460-8AC7-4487-8DE2-2723C133FD5D}"/>
    <cellStyle name="20% – Акцентування5 7 3" xfId="407" xr:uid="{BCEEFCE3-9A3C-460D-8FB0-039334681CF1}"/>
    <cellStyle name="20% – Акцентування5 7 4" xfId="408" xr:uid="{333908BF-015D-47F2-9B7E-68D7199599E9}"/>
    <cellStyle name="20% – Акцентування5 8" xfId="409" xr:uid="{BF7622B8-1B0D-455B-8932-F7BB5082E53E}"/>
    <cellStyle name="20% – Акцентування5 8 2" xfId="410" xr:uid="{803AC6B6-18D2-4C08-B2ED-94530189DB52}"/>
    <cellStyle name="20% – Акцентування5 8 3" xfId="411" xr:uid="{2023CF44-2C19-4081-9CEA-2296E11CB498}"/>
    <cellStyle name="20% – Акцентування5 9" xfId="412" xr:uid="{B99456CA-DDFA-43BC-AE29-3055B0F80721}"/>
    <cellStyle name="20% – Акцентування5 9 2" xfId="413" xr:uid="{71845612-9FFB-4482-B408-868A5E5D08D9}"/>
    <cellStyle name="20% – Акцентування5_додаток до розп №528 від 24.07.2026" xfId="414" xr:uid="{EDA442FA-4EC8-4AA2-9E67-7A711720F4EC}"/>
    <cellStyle name="20% – Акцентування6" xfId="415" xr:uid="{9F11B158-7EB4-4A53-AC05-4397551144B6}"/>
    <cellStyle name="20% – Акцентування6 10" xfId="416" xr:uid="{54C65DC0-F795-4B52-896D-99181B492541}"/>
    <cellStyle name="20% – Акцентування6 11" xfId="417" xr:uid="{10BE0EA2-BA1F-486E-B5F4-876A75685C87}"/>
    <cellStyle name="20% – Акцентування6 12" xfId="418" xr:uid="{DCCEC203-731F-4422-A092-0A6BC5458AB2}"/>
    <cellStyle name="20% – Акцентування6 13" xfId="419" xr:uid="{5144DB4B-AC5D-4E0D-95EE-E3E0696E729C}"/>
    <cellStyle name="20% – Акцентування6 14" xfId="420" xr:uid="{21623CD7-8812-44E1-A5D1-3BCD778E6F86}"/>
    <cellStyle name="20% – Акцентування6 14 2" xfId="421" xr:uid="{1B214C97-1043-4C7E-8E74-FDBD77EA038D}"/>
    <cellStyle name="20% – Акцентування6 14 3" xfId="422" xr:uid="{DACE3BBB-6F5A-48DC-B5D4-B3865BEAA076}"/>
    <cellStyle name="20% – Акцентування6 15" xfId="423" xr:uid="{C01907BA-6B1E-467F-A405-905E556921D6}"/>
    <cellStyle name="20% – Акцентування6 15 2" xfId="424" xr:uid="{66FAF367-DF81-4D23-B2BD-3BCEB73B0F4B}"/>
    <cellStyle name="20% – Акцентування6 16" xfId="425" xr:uid="{68C5D92F-895F-4798-B837-9F4222DDF149}"/>
    <cellStyle name="20% – Акцентування6 16 2" xfId="426" xr:uid="{FF2CA5D0-2B8B-4D26-B27A-38F29901949E}"/>
    <cellStyle name="20% – Акцентування6 17" xfId="427" xr:uid="{8F8CAAE8-EEA3-4485-9ACE-3FA74D7D3613}"/>
    <cellStyle name="20% – Акцентування6 18" xfId="428" xr:uid="{D6F9753D-F965-453B-A993-E1773B324C7C}"/>
    <cellStyle name="20% – Акцентування6 19" xfId="429" xr:uid="{E4D59C75-3F3D-46BB-B8EF-3FF949C650B6}"/>
    <cellStyle name="20% – Акцентування6 2" xfId="430" xr:uid="{E9638780-90D0-40E1-ADA1-013D9A0727E1}"/>
    <cellStyle name="20% – Акцентування6 2 10" xfId="431" xr:uid="{E549BCE6-DE9D-466F-AAD1-20377641A9CF}"/>
    <cellStyle name="20% – Акцентування6 2 11" xfId="432" xr:uid="{DE985B3C-A786-43E0-A4C2-BF7CB1017F90}"/>
    <cellStyle name="20% – Акцентування6 2 2" xfId="433" xr:uid="{84B251DD-CE0E-4E55-A8C8-235ECCDAAEF2}"/>
    <cellStyle name="20% – Акцентування6 2 3" xfId="434" xr:uid="{4E8C1480-3EAC-42A3-A308-FE7BB9607360}"/>
    <cellStyle name="20% – Акцентування6 2 4" xfId="435" xr:uid="{BB035177-E9E7-4971-8CF7-E4EC18BCAB23}"/>
    <cellStyle name="20% – Акцентування6 2 5" xfId="436" xr:uid="{2E43D112-F1FF-49EC-B135-57B32066FA3D}"/>
    <cellStyle name="20% – Акцентування6 2 6" xfId="437" xr:uid="{A3F0F4BA-A5D2-4760-9E81-672A3FE0E481}"/>
    <cellStyle name="20% – Акцентування6 2 7" xfId="438" xr:uid="{E8DCC78C-F968-480B-BDD1-791EC4CEC19F}"/>
    <cellStyle name="20% – Акцентування6 2 8" xfId="439" xr:uid="{5B9BE2E4-5931-488D-9BC7-F0A40C4C0B02}"/>
    <cellStyle name="20% – Акцентування6 2 9" xfId="440" xr:uid="{E9D9C45E-0C35-4DCA-9C7D-69DFB1ECBE43}"/>
    <cellStyle name="20% – Акцентування6 20" xfId="441" xr:uid="{26A33D05-6C3D-4C1A-86E8-358002FBB0C6}"/>
    <cellStyle name="20% – Акцентування6 20 2" xfId="442" xr:uid="{155FAE24-836E-4503-9980-00EC195BB1EB}"/>
    <cellStyle name="20% – Акцентування6 21" xfId="443" xr:uid="{65CBD4F9-838D-4CB0-9D7C-1CC4D25326F5}"/>
    <cellStyle name="20% – Акцентування6 22" xfId="444" xr:uid="{9D416DB0-BD7B-4E5D-BE43-331BEEB982DB}"/>
    <cellStyle name="20% – Акцентування6 23" xfId="445" xr:uid="{AF2445BF-515A-4476-ACAF-1E67E1A3CDDE}"/>
    <cellStyle name="20% – Акцентування6 24" xfId="446" xr:uid="{B0E0FAA1-7953-4208-A128-D4FEDE5DD76B}"/>
    <cellStyle name="20% – Акцентування6 25" xfId="447" xr:uid="{057B9447-D828-4470-81AE-A7BDD402BD9B}"/>
    <cellStyle name="20% – Акцентування6 3" xfId="448" xr:uid="{1774F160-B30C-4AAE-BC11-1DE3D8A6D7AF}"/>
    <cellStyle name="20% – Акцентування6 4" xfId="449" xr:uid="{2137D49A-F14B-4518-B912-F059436A2C96}"/>
    <cellStyle name="20% – Акцентування6 5" xfId="450" xr:uid="{47F521F2-7F7F-45A0-AD1F-D99FBAA126ED}"/>
    <cellStyle name="20% – Акцентування6 6" xfId="451" xr:uid="{C4B316B9-6CFB-4C26-8ACA-C560E0CC47B4}"/>
    <cellStyle name="20% – Акцентування6 7" xfId="452" xr:uid="{2E7675C0-D323-4E19-8989-ED09C56A5435}"/>
    <cellStyle name="20% – Акцентування6 7 2" xfId="453" xr:uid="{973E4B0A-7923-46B6-9981-829547A30B6A}"/>
    <cellStyle name="20% – Акцентування6 7 3" xfId="454" xr:uid="{B6556893-BCDD-4558-A17D-50DF657BC49F}"/>
    <cellStyle name="20% – Акцентування6 7 4" xfId="455" xr:uid="{E7C02FBD-DAA6-419B-8739-7C478B6A2A98}"/>
    <cellStyle name="20% – Акцентування6 8" xfId="456" xr:uid="{E08FA888-C5FD-4E7E-9802-0D1A84131B08}"/>
    <cellStyle name="20% – Акцентування6 8 2" xfId="457" xr:uid="{9EB97DAC-0826-441D-AF72-33EFA3FC8994}"/>
    <cellStyle name="20% – Акцентування6 8 3" xfId="458" xr:uid="{10271DE2-F437-427F-8038-65AE9763B729}"/>
    <cellStyle name="20% – Акцентування6 9" xfId="459" xr:uid="{DCA13C38-B74D-4AD2-9A7B-040154EE94B4}"/>
    <cellStyle name="20% – Акцентування6 9 2" xfId="460" xr:uid="{A007873E-9A3A-4672-82FB-0AFB720DB53B}"/>
    <cellStyle name="20% – Акцентування6_додаток до розп №528 від 24.07.2026" xfId="461" xr:uid="{AEB9844D-1569-4854-8D56-5DA5B2EA73C0}"/>
    <cellStyle name="20% – колірна тема 1" xfId="462" xr:uid="{25C58D20-562C-4278-B4F6-7D5876EF4DF2}"/>
    <cellStyle name="20% – колірна тема 1 2" xfId="463" xr:uid="{0BF1348B-A52C-4234-9BB5-5954B7417C37}"/>
    <cellStyle name="20% – колірна тема 1_додаток до розп №528 від 24.07.2026" xfId="464" xr:uid="{3C6BF68C-D7A2-4FD9-9872-C4C9AA3D5778}"/>
    <cellStyle name="20% – колірна тема 2" xfId="465" xr:uid="{CB0F8457-91CE-4BA8-A06D-A6AF39878656}"/>
    <cellStyle name="20% – колірна тема 2 2" xfId="466" xr:uid="{8C805D88-7317-4B65-9982-5FA7FD1F8187}"/>
    <cellStyle name="20% – колірна тема 2_додаток до розп №528 від 24.07.2026" xfId="467" xr:uid="{F4BF39BF-FBDF-4147-BECC-A73AB63476E6}"/>
    <cellStyle name="20% – колірна тема 3" xfId="468" xr:uid="{89D5236B-97FC-4829-9433-9CC49111FFC2}"/>
    <cellStyle name="20% – колірна тема 3 2" xfId="469" xr:uid="{4F2AF690-63FB-463A-9443-A0E86852C839}"/>
    <cellStyle name="20% – колірна тема 3_додаток до розп №528 від 24.07.2026" xfId="470" xr:uid="{48E33E7C-430C-42B4-8012-546602460BFE}"/>
    <cellStyle name="20% – колірна тема 4" xfId="471" xr:uid="{A6FAFF58-6BE1-4A72-AE94-35F3B63F4642}"/>
    <cellStyle name="20% – колірна тема 4 2" xfId="472" xr:uid="{32E0FCD7-CC92-4E06-8FA6-40EEEFE2C735}"/>
    <cellStyle name="20% – колірна тема 4_додаток до розп №528 від 24.07.2026" xfId="473" xr:uid="{1DB01FED-8BFD-4B04-84D8-75B8CFF227A0}"/>
    <cellStyle name="20% – колірна тема 5" xfId="474" xr:uid="{3A93C380-4FAB-427C-AB1B-958807D01A5D}"/>
    <cellStyle name="20% – колірна тема 5 2" xfId="475" xr:uid="{89A4BEBF-9716-4144-9DD3-0E4BD854C56D}"/>
    <cellStyle name="20% – колірна тема 5_додаток до розп №528 від 24.07.2026" xfId="476" xr:uid="{3501DBCD-9129-48B4-A3A1-333030758231}"/>
    <cellStyle name="20% – колірна тема 6" xfId="477" xr:uid="{7F9CEF9C-6203-43A9-BFFE-39962B107B65}"/>
    <cellStyle name="20% – колірна тема 6 2" xfId="478" xr:uid="{20C0959B-449C-46AD-8F97-EA40A3F394F5}"/>
    <cellStyle name="20% – колірна тема 6_додаток до розп №528 від 24.07.2026" xfId="479" xr:uid="{E4B2C0CE-AF7C-44EB-8B2A-7BC7820BE32D}"/>
    <cellStyle name="20% — Акцент1" xfId="480" xr:uid="{482C8402-8EB1-4981-9784-D7371BB4E210}"/>
    <cellStyle name="20% — Акцент1 2" xfId="481" xr:uid="{B7F0EFCB-CCB9-40E3-9326-6095A86F1DD8}"/>
    <cellStyle name="20% — Акцент1_додаток до розп №528 від 24.07.2026" xfId="482" xr:uid="{42FD4A33-AA95-4B6F-88CE-598A19CB2C86}"/>
    <cellStyle name="20% — Акцент2" xfId="483" xr:uid="{129691F3-0D0F-4F61-99D6-89113DE16F2A}"/>
    <cellStyle name="20% — Акцент2 2" xfId="484" xr:uid="{66A0B033-E66F-4D4A-A5F4-6CD27390187F}"/>
    <cellStyle name="20% — Акцент2_додаток до розп №528 від 24.07.2026" xfId="485" xr:uid="{60D3BB97-01E3-465A-83DA-4D062E8D8BBB}"/>
    <cellStyle name="20% — Акцент3" xfId="486" xr:uid="{53C2FEF5-82C7-4340-A4BC-8E1F467079A5}"/>
    <cellStyle name="20% — Акцент3 2" xfId="487" xr:uid="{88603A90-DC75-4D9A-96E9-74D1C96736A0}"/>
    <cellStyle name="20% — Акцент3_додаток до розп №528 від 24.07.2026" xfId="488" xr:uid="{E12BD7B3-1A2F-4D2C-A30F-5C8C07CACEFC}"/>
    <cellStyle name="20% — Акцент4" xfId="489" xr:uid="{0E00FDF6-EF43-4B07-9758-3448509AC15E}"/>
    <cellStyle name="20% — Акцент4 2" xfId="490" xr:uid="{3E447348-E01C-4745-9713-2298E6828E7B}"/>
    <cellStyle name="20% — Акцент4_додаток до розп №528 від 24.07.2026" xfId="491" xr:uid="{FD9063E3-0500-475E-91BC-5623A54DF255}"/>
    <cellStyle name="20% — Акцент5" xfId="492" xr:uid="{0CC7604E-96FF-40CD-934F-BAF1A69641EA}"/>
    <cellStyle name="20% — Акцент5 2" xfId="493" xr:uid="{BC82A711-4362-4AE3-B9C8-C545D4593FD3}"/>
    <cellStyle name="20% — Акцент5_додаток до розп №528 від 24.07.2026" xfId="494" xr:uid="{18E69D64-BE29-40DC-848A-D1CAB27AEEAF}"/>
    <cellStyle name="20% — Акцент6" xfId="495" xr:uid="{2745116F-7CA3-46CB-B993-12ADFC1FC6CA}"/>
    <cellStyle name="20% — Акцент6 2" xfId="496" xr:uid="{06CCCD09-E43E-4E49-B4BF-2E14C2DB2321}"/>
    <cellStyle name="20% — Акцент6_додаток до розп №528 від 24.07.2026" xfId="497" xr:uid="{83B60551-8F19-41B9-81A0-7B775C2C17D1}"/>
    <cellStyle name="40% - Accent1" xfId="498" xr:uid="{9D129584-3459-4523-BC49-0FDF75A32C5D}"/>
    <cellStyle name="40% - Accent1 2" xfId="499" xr:uid="{39CC6555-C87D-45AE-A5EC-DDFE5A5DEE92}"/>
    <cellStyle name="40% - Accent1_додаток до розп №528 від 24.07.2026" xfId="500" xr:uid="{A0383E8E-86B2-41D2-84A8-ADECDC6F6B91}"/>
    <cellStyle name="40% - Accent2" xfId="501" xr:uid="{501BD963-9DA1-4FBF-A61B-7D2C779EF4EC}"/>
    <cellStyle name="40% - Accent2 2" xfId="502" xr:uid="{6AA9ADA7-77CF-4B45-984C-085ACADAF67D}"/>
    <cellStyle name="40% - Accent2_додаток до розп №528 від 24.07.2026" xfId="503" xr:uid="{E95D2D98-7E5F-4BDD-80B3-B21EA94642B0}"/>
    <cellStyle name="40% - Accent3" xfId="504" xr:uid="{CE8CAAAC-5983-46C4-BD4B-9560635670B4}"/>
    <cellStyle name="40% - Accent3 2" xfId="505" xr:uid="{506158EA-EC3A-4B58-B5F6-9AC6BEA8BBD5}"/>
    <cellStyle name="40% - Accent3_додаток до розп №528 від 24.07.2026" xfId="506" xr:uid="{D1B92057-4D31-4826-9909-397D16678689}"/>
    <cellStyle name="40% - Accent4" xfId="507" xr:uid="{82F1C023-8254-4099-97C7-2D9A1F83BB34}"/>
    <cellStyle name="40% - Accent4 2" xfId="508" xr:uid="{123FD670-9F78-4EE0-9195-D5D31764A253}"/>
    <cellStyle name="40% - Accent4_додаток до розп №528 від 24.07.2026" xfId="509" xr:uid="{D8058B3F-83F2-4D81-BDD2-593DF271C2E7}"/>
    <cellStyle name="40% - Accent5" xfId="510" xr:uid="{13712110-A7F0-4A0D-AD37-C688218E3F84}"/>
    <cellStyle name="40% - Accent5 2" xfId="511" xr:uid="{B4589064-CE9E-4958-B49B-58F97A3CF3C4}"/>
    <cellStyle name="40% - Accent5_додаток до розп №528 від 24.07.2026" xfId="512" xr:uid="{84FFF1A4-0D19-4FD6-BA02-2C67CFDF9B40}"/>
    <cellStyle name="40% - Accent6" xfId="513" xr:uid="{BB08429C-B285-4EC1-A742-BBB2227ADD99}"/>
    <cellStyle name="40% - Accent6 2" xfId="514" xr:uid="{CA1E97CC-E07A-499E-933B-F1020E2341DE}"/>
    <cellStyle name="40% - Accent6_додаток до розп №528 від 24.07.2026" xfId="515" xr:uid="{F95751E4-7F3A-4955-9E16-DCE9751A38D8}"/>
    <cellStyle name="40% - Акцент1" xfId="516" xr:uid="{4A92D2D0-64B0-4173-A8D0-3E23469CA61C}"/>
    <cellStyle name="40% — акцент1" xfId="517" xr:uid="{8F0B458D-BF91-485C-B47C-7F1C7D408B3C}"/>
    <cellStyle name="40% - Акцент1 10" xfId="518" xr:uid="{811FD6A0-15CF-4200-8CC7-3DB57996D317}"/>
    <cellStyle name="40% — акцент1 10" xfId="519" xr:uid="{98210C92-2782-489A-8CC1-D7296AD86E61}"/>
    <cellStyle name="40% - Акцент1 11" xfId="520" xr:uid="{113B22CF-2B07-48B3-8197-CD93D79797B5}"/>
    <cellStyle name="40% — акцент1 11" xfId="521" xr:uid="{4A168086-FFC6-41D0-84F1-E8BDE1B6EDA6}"/>
    <cellStyle name="40% - Акцент1 2" xfId="522" xr:uid="{39ACE0BF-BCF9-4B11-A1E6-86C9EB88D812}"/>
    <cellStyle name="40% — акцент1 2" xfId="523" xr:uid="{D9916BD1-CE44-4CD1-AD94-AA18A3F749A0}"/>
    <cellStyle name="40% - Акцент1 3" xfId="524" xr:uid="{83851F5D-48A3-4BA2-8C31-9474C647E9E6}"/>
    <cellStyle name="40% — акцент1 3" xfId="525" xr:uid="{C9E615E9-F34A-4AFE-9CD0-5A928C30DDBD}"/>
    <cellStyle name="40% - Акцент1 4" xfId="526" xr:uid="{60F6A9F7-A0C3-40F4-BF30-DB15B253B7C9}"/>
    <cellStyle name="40% — акцент1 4" xfId="527" xr:uid="{599942FF-EC28-4C37-9671-BB082F600E50}"/>
    <cellStyle name="40% - Акцент1 5" xfId="528" xr:uid="{F048EDF5-3588-4C66-B88B-60B56A684572}"/>
    <cellStyle name="40% — акцент1 5" xfId="529" xr:uid="{D3214DED-46BC-492B-8CA8-6F442B5D8014}"/>
    <cellStyle name="40% - Акцент1 6" xfId="530" xr:uid="{4D06BFE6-2123-4CCE-802F-EB8B9C5944D5}"/>
    <cellStyle name="40% — акцент1 6" xfId="531" xr:uid="{822A9D74-FECB-4F2C-804E-838A10E0BE7D}"/>
    <cellStyle name="40% - Акцент1 7" xfId="532" xr:uid="{DC6A8B71-2C55-496B-9482-66208530EAD8}"/>
    <cellStyle name="40% — акцент1 7" xfId="533" xr:uid="{DE3F5AA6-52C3-4D66-8F0D-523A0F9883E8}"/>
    <cellStyle name="40% - Акцент1 8" xfId="534" xr:uid="{164F6EBE-D72F-4EE4-B2AC-316BD752B660}"/>
    <cellStyle name="40% — акцент1 8" xfId="535" xr:uid="{DBFC2571-B2EA-4725-B035-CFEF849CD176}"/>
    <cellStyle name="40% - Акцент1 9" xfId="536" xr:uid="{9C2739A7-B5D2-467F-90B4-2965041CDC43}"/>
    <cellStyle name="40% — акцент1 9" xfId="537" xr:uid="{8875E385-A8A8-443C-89C5-82ECD7DE48B4}"/>
    <cellStyle name="40% - Акцент1_22.12.2020 Додатки бюджет 2021 Коди нові" xfId="538" xr:uid="{5673DEBE-BF92-4A80-8734-A4B1F3AC7EAC}"/>
    <cellStyle name="40% — акцент1_Дод 1 доходи" xfId="539" xr:uid="{89435C5C-C29A-4130-8D89-7E73ED3D4F4F}"/>
    <cellStyle name="40% - Акцент1_Додатки бюджет 2020 нова редакція після сесії" xfId="540" xr:uid="{0714F405-A0B6-49DF-ADB1-3C86E7A85F45}"/>
    <cellStyle name="40% — акцент1_додаток до розп №528 від 24.07.2026" xfId="541" xr:uid="{A2ECF90B-F9D5-49AD-A87C-2B33DF67B0EB}"/>
    <cellStyle name="40% - Акцент2" xfId="542" xr:uid="{BF67025B-0AF6-4AA0-9786-7E51142ED3CE}"/>
    <cellStyle name="40% — акцент2" xfId="543" xr:uid="{AE2025D0-1182-4CB7-B5C4-FC0ADC9C1DB0}"/>
    <cellStyle name="40% - Акцент2 10" xfId="544" xr:uid="{ED7642EA-8950-45E3-8CC2-78EDC09CBDF4}"/>
    <cellStyle name="40% — акцент2 10" xfId="545" xr:uid="{613C491A-E9DF-4981-ACDD-AA7EFE5036D8}"/>
    <cellStyle name="40% - Акцент2 11" xfId="546" xr:uid="{D416A5E4-8C1F-446E-AEDD-A0DB7F62E89C}"/>
    <cellStyle name="40% — акцент2 11" xfId="547" xr:uid="{9A1DB144-7096-428A-A4AA-0976342A870C}"/>
    <cellStyle name="40% - Акцент2 2" xfId="548" xr:uid="{E5646F79-C9C2-4E07-A4AE-0C8467D2DEF2}"/>
    <cellStyle name="40% — акцент2 2" xfId="549" xr:uid="{5F31DF8B-D0AF-4160-A136-199D806CB1D8}"/>
    <cellStyle name="40% - Акцент2 3" xfId="550" xr:uid="{0D946087-B32E-4D62-AF44-7B2A679AC53A}"/>
    <cellStyle name="40% — акцент2 3" xfId="551" xr:uid="{69A7C324-9E9F-46D0-8B29-066383511241}"/>
    <cellStyle name="40% - Акцент2 4" xfId="552" xr:uid="{4AC92E1D-53A0-4F41-AFD9-B63EF11CC6EE}"/>
    <cellStyle name="40% — акцент2 4" xfId="553" xr:uid="{9FF9911B-77CF-4107-885F-C73A264D4DC1}"/>
    <cellStyle name="40% - Акцент2 5" xfId="554" xr:uid="{050CEA97-D487-4D06-8E0C-8C966537D685}"/>
    <cellStyle name="40% — акцент2 5" xfId="555" xr:uid="{B0510FE1-AE5B-4F0E-8FD2-603A37ADC804}"/>
    <cellStyle name="40% - Акцент2 6" xfId="556" xr:uid="{FD2A0C46-1F93-4917-A513-6376C9CD43A7}"/>
    <cellStyle name="40% — акцент2 6" xfId="557" xr:uid="{2928E2F1-236B-4B31-968C-FCBF55CE2F6F}"/>
    <cellStyle name="40% - Акцент2 7" xfId="558" xr:uid="{AE979730-1CAD-4F4A-A0E6-230F3EC68A7F}"/>
    <cellStyle name="40% — акцент2 7" xfId="559" xr:uid="{59F9753B-459C-4C10-BCC0-B71C7574C704}"/>
    <cellStyle name="40% - Акцент2 8" xfId="560" xr:uid="{F8DD3861-0F54-4671-82C1-9F9A1F1A4946}"/>
    <cellStyle name="40% — акцент2 8" xfId="561" xr:uid="{6C1DB1FD-B1F6-4727-B758-F2BFFDA1BF09}"/>
    <cellStyle name="40% - Акцент2 9" xfId="562" xr:uid="{B5C81E56-D95B-464E-8574-69C35F53AB06}"/>
    <cellStyle name="40% — акцент2 9" xfId="563" xr:uid="{CB637898-374C-4390-9FCE-5E741A2B567E}"/>
    <cellStyle name="40% - Акцент2_22.12.2020 Додатки бюджет 2021 Коди нові" xfId="564" xr:uid="{6AD2C427-8B83-4482-9585-80371ECCA8BE}"/>
    <cellStyle name="40% — акцент2_додаток до розп №528 від 24.07.2026" xfId="565" xr:uid="{D12E51D7-0EEC-411D-931B-22F609EFE411}"/>
    <cellStyle name="40% - Акцент3" xfId="566" xr:uid="{A4612EB0-4EF1-402E-B994-3477844EF941}"/>
    <cellStyle name="40% — акцент3" xfId="567" xr:uid="{7253B658-3C3B-4AAE-96A1-F2D0BBBD8107}"/>
    <cellStyle name="40% - Акцент3 10" xfId="568" xr:uid="{A85C0679-ECF8-4276-9908-F7D3FD155FCA}"/>
    <cellStyle name="40% — акцент3 10" xfId="569" xr:uid="{94792399-6AA3-4EB0-864D-A70C95AEA242}"/>
    <cellStyle name="40% - Акцент3 11" xfId="570" xr:uid="{EA93AA61-2975-401F-A4E9-39295743B444}"/>
    <cellStyle name="40% — акцент3 11" xfId="571" xr:uid="{3E309F9F-03F3-405C-9D71-5B4F4D441FC1}"/>
    <cellStyle name="40% - Акцент3 2" xfId="572" xr:uid="{56328E6D-29CA-4266-BCBE-15027E218AD3}"/>
    <cellStyle name="40% — акцент3 2" xfId="573" xr:uid="{388A42C5-7F08-40C5-BA59-F303EC2D03B5}"/>
    <cellStyle name="40% - Акцент3 3" xfId="574" xr:uid="{7C686506-5275-4577-86D7-4B9B33471EF4}"/>
    <cellStyle name="40% — акцент3 3" xfId="575" xr:uid="{B6B5F9F6-3CE9-4418-B90B-D097227F1C40}"/>
    <cellStyle name="40% - Акцент3 4" xfId="576" xr:uid="{7C54B3EE-708A-4F67-A328-9E39B6782CA5}"/>
    <cellStyle name="40% — акцент3 4" xfId="577" xr:uid="{9FA3C32E-219F-40F8-904A-1E2125D592E0}"/>
    <cellStyle name="40% - Акцент3 5" xfId="578" xr:uid="{8BD177D5-1690-4A0F-BED6-C0D819D221AA}"/>
    <cellStyle name="40% — акцент3 5" xfId="579" xr:uid="{211DFA58-13CD-4607-8ACA-C11FAECB9B23}"/>
    <cellStyle name="40% - Акцент3 6" xfId="580" xr:uid="{54DEFCD2-5281-4E06-BBA0-46CABBF6BAD1}"/>
    <cellStyle name="40% — акцент3 6" xfId="581" xr:uid="{BA88955A-80EC-4C77-8A29-05C18ECC0B81}"/>
    <cellStyle name="40% - Акцент3 7" xfId="582" xr:uid="{BCEC2D2B-CFFD-4FC1-86AC-40835F9A6F02}"/>
    <cellStyle name="40% — акцент3 7" xfId="583" xr:uid="{B0608F5A-1B83-4044-8B77-8D24A54B780A}"/>
    <cellStyle name="40% - Акцент3 8" xfId="584" xr:uid="{F696D108-0CC8-415B-AC3E-BF694FF8E624}"/>
    <cellStyle name="40% — акцент3 8" xfId="585" xr:uid="{3B308632-EF1B-4CB6-99B9-808E97FDBF55}"/>
    <cellStyle name="40% - Акцент3 9" xfId="586" xr:uid="{38B85B00-7FD4-48A0-B224-425C1829A911}"/>
    <cellStyle name="40% — акцент3 9" xfId="587" xr:uid="{5B3F81BB-50DC-4AD3-81C8-E22858ACC91A}"/>
    <cellStyle name="40% - Акцент3_22.12.2020 Додатки бюджет 2021 Коди нові" xfId="588" xr:uid="{7D6FAE01-CC5D-43B9-B5A1-6B0B4266768D}"/>
    <cellStyle name="40% — акцент3_Дод 1 доходи" xfId="589" xr:uid="{CFF3CE51-034D-4D25-9C82-605EC8A301A2}"/>
    <cellStyle name="40% - Акцент3_Додатки бюджет 2020 нова редакція після сесії" xfId="590" xr:uid="{41141741-3962-4B9A-9707-EAE722C1CF11}"/>
    <cellStyle name="40% — акцент3_додаток до розп №528 від 24.07.2026" xfId="591" xr:uid="{D63488DF-317F-42F9-A3C4-CD3159320138}"/>
    <cellStyle name="40% - Акцент4" xfId="592" xr:uid="{B00E605C-8DA9-464F-AA54-D49A69BC92E9}"/>
    <cellStyle name="40% — акцент4" xfId="593" xr:uid="{13526B37-56B0-42C9-AB1A-D728DC6DF4EF}"/>
    <cellStyle name="40% - Акцент4 10" xfId="594" xr:uid="{BC4632F8-542C-4B52-88B2-C7F3F5FD1ECD}"/>
    <cellStyle name="40% — акцент4 10" xfId="595" xr:uid="{04AFA20C-AF60-41CE-BF20-AE83FF4487D6}"/>
    <cellStyle name="40% - Акцент4 11" xfId="596" xr:uid="{AA7B91AC-93E8-4E97-9E43-160951478DA1}"/>
    <cellStyle name="40% — акцент4 11" xfId="597" xr:uid="{1C21447B-700B-43EB-A968-1B9504E3DBF8}"/>
    <cellStyle name="40% - Акцент4 2" xfId="598" xr:uid="{29E023EE-EEE6-4923-BFFA-154D9C7CF3B9}"/>
    <cellStyle name="40% — акцент4 2" xfId="599" xr:uid="{26AB513F-3516-42D3-9D0C-78AEED4317E7}"/>
    <cellStyle name="40% - Акцент4 3" xfId="600" xr:uid="{C6212787-84F0-481F-84FA-C6B139873204}"/>
    <cellStyle name="40% — акцент4 3" xfId="601" xr:uid="{CDE2353D-644F-486F-A6E6-B1F8C1AA7F26}"/>
    <cellStyle name="40% - Акцент4 4" xfId="602" xr:uid="{39C18054-1685-4A8C-8852-4AE14D8FE686}"/>
    <cellStyle name="40% — акцент4 4" xfId="603" xr:uid="{B85D0185-1C1E-4DA6-807F-D25E0CBEED35}"/>
    <cellStyle name="40% - Акцент4 5" xfId="604" xr:uid="{E30AED1B-6F9A-4883-ACD2-6906F2F6C042}"/>
    <cellStyle name="40% — акцент4 5" xfId="605" xr:uid="{88308E87-E78C-4EC4-AF92-F970581E618E}"/>
    <cellStyle name="40% - Акцент4 6" xfId="606" xr:uid="{ABF53F11-E371-4F12-B423-7046810F5693}"/>
    <cellStyle name="40% — акцент4 6" xfId="607" xr:uid="{48652393-AAE4-4682-90F6-102C90859379}"/>
    <cellStyle name="40% - Акцент4 7" xfId="608" xr:uid="{315ED404-D401-4D3E-B5F9-7FAE8F42A256}"/>
    <cellStyle name="40% — акцент4 7" xfId="609" xr:uid="{3BED3055-C51B-4F98-BF89-F92B9E3EB604}"/>
    <cellStyle name="40% - Акцент4 8" xfId="610" xr:uid="{DCB6A0F0-71A6-44EA-9C18-EFE81D5E871C}"/>
    <cellStyle name="40% — акцент4 8" xfId="611" xr:uid="{AD3DFFCA-053E-4C9B-B2B2-9717FDEB5B50}"/>
    <cellStyle name="40% - Акцент4 9" xfId="612" xr:uid="{8EEB4841-5D9D-44FF-A8F6-4A951B4AEB4C}"/>
    <cellStyle name="40% — акцент4 9" xfId="613" xr:uid="{FE0E3D65-4A5D-44BC-99F1-B06D41D8F5F7}"/>
    <cellStyle name="40% - Акцент4_22.12.2020 Додатки бюджет 2021 Коди нові" xfId="614" xr:uid="{801793D2-B0A6-4738-814B-4269567C3A98}"/>
    <cellStyle name="40% — акцент4_Дод 1 доходи" xfId="615" xr:uid="{0A2E9429-8A1B-4056-9DA5-2099ACAFED2E}"/>
    <cellStyle name="40% - Акцент4_Додатки бюджет 2020 нова редакція після сесії" xfId="616" xr:uid="{9E57022C-5E15-49D8-82DB-E22EF29CA436}"/>
    <cellStyle name="40% — акцент4_додаток до розп №528 від 24.07.2026" xfId="617" xr:uid="{A6CA82F9-0D46-48F6-82E4-8EC324815649}"/>
    <cellStyle name="40% - Акцент5" xfId="618" xr:uid="{0606229C-2B7A-45FD-9C5D-C7E5AB33F860}"/>
    <cellStyle name="40% — акцент5" xfId="619" xr:uid="{73B8AB68-D6E1-46B4-9443-BA7D5B397496}"/>
    <cellStyle name="40% - Акцент5 10" xfId="620" xr:uid="{1634C138-549F-435D-9415-77974557FF8A}"/>
    <cellStyle name="40% — акцент5 10" xfId="621" xr:uid="{243ABE04-9DA9-4D2F-B134-BF31CBD55E04}"/>
    <cellStyle name="40% - Акцент5 11" xfId="622" xr:uid="{E3EA98C2-FA57-48B5-AEFC-DE2EB89E81BA}"/>
    <cellStyle name="40% — акцент5 11" xfId="623" xr:uid="{B6C21F5E-10C8-44FC-BDFD-26C0005DBD7C}"/>
    <cellStyle name="40% - Акцент5 2" xfId="624" xr:uid="{5FCF077F-6D1C-40A0-A7AD-8824C0A8907B}"/>
    <cellStyle name="40% — акцент5 2" xfId="625" xr:uid="{7831FA91-92EE-4EEF-8CC8-D9DE3DCE0CEC}"/>
    <cellStyle name="40% - Акцент5 3" xfId="626" xr:uid="{044FD745-0254-461E-98C0-9C98344DA3B1}"/>
    <cellStyle name="40% — акцент5 3" xfId="627" xr:uid="{A209561C-12D7-4DC0-B85B-F96521305F93}"/>
    <cellStyle name="40% - Акцент5 4" xfId="628" xr:uid="{7CCCDC3F-88B2-4664-9ED6-361DFC527468}"/>
    <cellStyle name="40% — акцент5 4" xfId="629" xr:uid="{67593691-238F-4112-B939-62D81410A654}"/>
    <cellStyle name="40% - Акцент5 5" xfId="630" xr:uid="{047B3A1E-D0A6-4682-876C-5CC74CC3B1E7}"/>
    <cellStyle name="40% — акцент5 5" xfId="631" xr:uid="{5060DB4D-9A00-4379-A1EB-F141594461FE}"/>
    <cellStyle name="40% - Акцент5 6" xfId="632" xr:uid="{68818FF3-9CD1-4362-89DD-7572632DD675}"/>
    <cellStyle name="40% — акцент5 6" xfId="633" xr:uid="{132357AC-FAFB-400F-922E-2284C2234078}"/>
    <cellStyle name="40% - Акцент5 7" xfId="634" xr:uid="{9814C3D2-071B-4831-A7AD-A1B8DC294EF3}"/>
    <cellStyle name="40% — акцент5 7" xfId="635" xr:uid="{D146576B-E307-48DE-A92D-84BADBA831DB}"/>
    <cellStyle name="40% - Акцент5 8" xfId="636" xr:uid="{F80AB118-90B2-466D-AB4C-2A8A4AAE1B3C}"/>
    <cellStyle name="40% — акцент5 8" xfId="637" xr:uid="{6863DEF7-D63A-4D85-ACE0-A961F900FDFD}"/>
    <cellStyle name="40% - Акцент5 9" xfId="638" xr:uid="{DB94265C-87F9-4EEB-9C16-CA2944A71456}"/>
    <cellStyle name="40% — акцент5 9" xfId="639" xr:uid="{AA363895-4C51-4DB3-8DB2-8F7F2B8481F5}"/>
    <cellStyle name="40% - Акцент5_22.12.2020 Додатки бюджет 2021 Коди нові" xfId="640" xr:uid="{B23862D8-F8D7-4029-A339-619E231C3B2A}"/>
    <cellStyle name="40% — акцент5_Дод 1 доходи" xfId="641" xr:uid="{E5A905F7-4436-42CC-83F1-9749906583DE}"/>
    <cellStyle name="40% - Акцент5_Додатки бюджет 2020 нова редакція після сесії" xfId="642" xr:uid="{FF2A6688-9B26-4846-BAA6-0B5B754C27F3}"/>
    <cellStyle name="40% — акцент5_додаток до розп №528 від 24.07.2026" xfId="643" xr:uid="{1F4B1433-4924-40E4-A0FF-8F50F37737D0}"/>
    <cellStyle name="40% - Акцент6" xfId="644" xr:uid="{39CA37D0-9570-4877-864D-DDF77F855E4C}"/>
    <cellStyle name="40% — акцент6" xfId="645" xr:uid="{BD561E70-3C28-4727-8919-D53E1D778949}"/>
    <cellStyle name="40% - Акцент6 10" xfId="646" xr:uid="{563739FA-D7DD-4D4D-A105-426D3E17E7D1}"/>
    <cellStyle name="40% — акцент6 10" xfId="647" xr:uid="{90CFB871-B78F-4957-8CC6-B43238028B33}"/>
    <cellStyle name="40% - Акцент6 11" xfId="648" xr:uid="{32C8DD3D-BB0B-45C2-AD22-939886BD4E73}"/>
    <cellStyle name="40% — акцент6 11" xfId="649" xr:uid="{5FA3E991-7082-40C9-B5B2-78BEA5BCD25A}"/>
    <cellStyle name="40% - Акцент6 2" xfId="650" xr:uid="{1F783D9D-2B42-4A56-BA4B-97D3CE01527D}"/>
    <cellStyle name="40% — акцент6 2" xfId="651" xr:uid="{C64B3B81-B631-41C1-9ADD-A5CA970E3819}"/>
    <cellStyle name="40% - Акцент6 3" xfId="652" xr:uid="{7A340DA0-B2B7-4C07-9BF1-D828EF3940EC}"/>
    <cellStyle name="40% — акцент6 3" xfId="653" xr:uid="{606DAD96-FA04-41ED-AA61-4080C9BE34D3}"/>
    <cellStyle name="40% - Акцент6 4" xfId="654" xr:uid="{0EDD70CF-ABFA-4F7B-888B-2B4C11198729}"/>
    <cellStyle name="40% — акцент6 4" xfId="655" xr:uid="{A8D12F08-1A1D-40FA-904A-998CF2198992}"/>
    <cellStyle name="40% - Акцент6 5" xfId="656" xr:uid="{89213034-C217-4E13-A530-0E74901B523C}"/>
    <cellStyle name="40% — акцент6 5" xfId="657" xr:uid="{9F03C098-F3EF-492C-AC49-AC2379D0A379}"/>
    <cellStyle name="40% - Акцент6 6" xfId="658" xr:uid="{3F564E72-AAE4-4F28-9EF1-CA7261A0329C}"/>
    <cellStyle name="40% — акцент6 6" xfId="659" xr:uid="{8E22A999-1777-41E1-85ED-9C8C76E7D5EC}"/>
    <cellStyle name="40% - Акцент6 7" xfId="660" xr:uid="{597FD859-4393-4108-AEE2-99C24173D514}"/>
    <cellStyle name="40% — акцент6 7" xfId="661" xr:uid="{B927D10D-CE87-42B5-95E3-C5306019371E}"/>
    <cellStyle name="40% - Акцент6 8" xfId="662" xr:uid="{5FF6520B-4D00-4435-94C7-F789FA5363E3}"/>
    <cellStyle name="40% — акцент6 8" xfId="663" xr:uid="{0F0C06C0-6E5F-4E48-973E-F7E4FBC8C85F}"/>
    <cellStyle name="40% - Акцент6 9" xfId="664" xr:uid="{8E647FEB-AE14-41DC-9620-49D5E266525D}"/>
    <cellStyle name="40% — акцент6 9" xfId="665" xr:uid="{89FDF7CD-924E-4551-A8A6-B3E5796300D6}"/>
    <cellStyle name="40% - Акцент6_22.12.2020 Додатки бюджет 2021 Коди нові" xfId="666" xr:uid="{BD333568-CBF0-47A2-82D7-DA5FFD5285AE}"/>
    <cellStyle name="40% — акцент6_Дод 1 доходи" xfId="667" xr:uid="{3D76C3EB-4E2E-48F8-B631-376338C15D18}"/>
    <cellStyle name="40% - Акцент6_Додатки бюджет 2020 нова редакція після сесії" xfId="668" xr:uid="{211A518F-0492-4F6C-B95C-7CD76281FB0A}"/>
    <cellStyle name="40% — акцент6_додаток до розп №528 від 24.07.2026" xfId="669" xr:uid="{EAA1F9D5-E094-43D3-8271-2AE7EFD15A4D}"/>
    <cellStyle name="40% – Акцентування1" xfId="670" xr:uid="{DD025C2E-FBCF-4974-939E-6763130F2641}"/>
    <cellStyle name="40% – Акцентування1 10" xfId="671" xr:uid="{3B771541-0BA9-4655-9D95-66B2FFCE7C6A}"/>
    <cellStyle name="40% – Акцентування1 11" xfId="672" xr:uid="{B975149F-0F4D-4B12-BCA6-1D238FEE4F2A}"/>
    <cellStyle name="40% – Акцентування1 12" xfId="673" xr:uid="{32A19CDF-ECC9-4355-9936-FD49973F0270}"/>
    <cellStyle name="40% – Акцентування1 13" xfId="674" xr:uid="{2EF09A64-0F6F-4B90-9DA8-5715CBFDA1E0}"/>
    <cellStyle name="40% – Акцентування1 14" xfId="675" xr:uid="{CDD7CADD-F281-4644-BCD1-362F8F3D861C}"/>
    <cellStyle name="40% – Акцентування1 14 2" xfId="676" xr:uid="{16835809-D5CF-4044-8140-EB1A2B3DF297}"/>
    <cellStyle name="40% – Акцентування1 14 3" xfId="677" xr:uid="{41B52348-698C-4D1A-89F6-7C8B43AFF71C}"/>
    <cellStyle name="40% – Акцентування1 15" xfId="678" xr:uid="{4FBDE488-9BE9-41FB-A24A-3FE1FAA85FE2}"/>
    <cellStyle name="40% – Акцентування1 15 2" xfId="679" xr:uid="{FED853A2-5D43-44A5-9AF2-4C8CB3E1B6B7}"/>
    <cellStyle name="40% – Акцентування1 16" xfId="680" xr:uid="{706973C9-0EBB-4996-83C6-0EB3D8EEE13B}"/>
    <cellStyle name="40% – Акцентування1 16 2" xfId="681" xr:uid="{9169C11E-FDFF-41F4-BBB9-8F3BF3F0E967}"/>
    <cellStyle name="40% – Акцентування1 17" xfId="682" xr:uid="{2FE1C61A-1F68-4621-ABFE-3AAE4E2CF041}"/>
    <cellStyle name="40% – Акцентування1 18" xfId="683" xr:uid="{C18D4CDD-1214-4DC9-9B8D-79E4600ADE9D}"/>
    <cellStyle name="40% – Акцентування1 19" xfId="684" xr:uid="{D787E63D-D1A1-44B4-B751-7836328B22CC}"/>
    <cellStyle name="40% – Акцентування1 2" xfId="685" xr:uid="{FAAD6717-C3C2-4A19-A4D0-AF842DEE7B3E}"/>
    <cellStyle name="40% – Акцентування1 2 10" xfId="686" xr:uid="{2AB7785C-CCA7-4AF6-91BC-7852E45A5006}"/>
    <cellStyle name="40% – Акцентування1 2 11" xfId="687" xr:uid="{E4CFD17B-150A-486B-84D9-9395F6960E7A}"/>
    <cellStyle name="40% – Акцентування1 2 2" xfId="688" xr:uid="{60C987F1-B669-45E3-80E1-F5CF30E62FF3}"/>
    <cellStyle name="40% – Акцентування1 2 3" xfId="689" xr:uid="{2F10DD01-BCBE-42A4-845B-826108F65EBF}"/>
    <cellStyle name="40% – Акцентування1 2 4" xfId="690" xr:uid="{7F6AAC45-FADA-4968-BFC2-5A02BF45EB04}"/>
    <cellStyle name="40% – Акцентування1 2 5" xfId="691" xr:uid="{C50AA4ED-52AD-4238-A35B-9CF199A9AD7D}"/>
    <cellStyle name="40% – Акцентування1 2 6" xfId="692" xr:uid="{A760F49B-3D58-4282-A2E8-081425582C9D}"/>
    <cellStyle name="40% – Акцентування1 2 7" xfId="693" xr:uid="{8F9FBFFC-723A-4448-9407-1A6371CB905F}"/>
    <cellStyle name="40% – Акцентування1 2 8" xfId="694" xr:uid="{936E303C-834D-41D3-85A2-EAEDD429E6A1}"/>
    <cellStyle name="40% – Акцентування1 2 9" xfId="695" xr:uid="{048D8759-4E3A-435D-BCE1-E515EA8B9BFE}"/>
    <cellStyle name="40% – Акцентування1 20" xfId="696" xr:uid="{5A065B73-AC8F-4C5D-8CBD-F97DFAF6BCCB}"/>
    <cellStyle name="40% – Акцентування1 20 2" xfId="697" xr:uid="{8C7EF63A-A6FF-4122-860E-E04E3FC0B5FB}"/>
    <cellStyle name="40% – Акцентування1 21" xfId="698" xr:uid="{DF50BE84-33FF-4A33-A399-4FDA06144969}"/>
    <cellStyle name="40% – Акцентування1 22" xfId="699" xr:uid="{94A8A5B0-4A8C-458E-8737-7BEA3C31BEBC}"/>
    <cellStyle name="40% – Акцентування1 23" xfId="700" xr:uid="{BB5300E7-5E4E-4A45-AD01-BB3E61143AF6}"/>
    <cellStyle name="40% – Акцентування1 24" xfId="701" xr:uid="{E059116B-922C-4085-8DAD-AF5D97751C7B}"/>
    <cellStyle name="40% – Акцентування1 25" xfId="702" xr:uid="{45D1A3F2-4569-4BF6-894B-3CEE36C5CFEB}"/>
    <cellStyle name="40% – Акцентування1 3" xfId="703" xr:uid="{A4D101B0-5188-400E-9FF2-F34B4BF7F9E0}"/>
    <cellStyle name="40% – Акцентування1 4" xfId="704" xr:uid="{187AB75C-E581-42BF-805C-F28C253EA37D}"/>
    <cellStyle name="40% – Акцентування1 5" xfId="705" xr:uid="{D784D897-66FA-4F8B-B5A6-76BB154C3848}"/>
    <cellStyle name="40% – Акцентування1 6" xfId="706" xr:uid="{593B433A-39A7-4C64-8371-FB96FB67E7BD}"/>
    <cellStyle name="40% – Акцентування1 7" xfId="707" xr:uid="{148DA5BD-46C8-4DCF-9571-DFE869BEE961}"/>
    <cellStyle name="40% – Акцентування1 7 2" xfId="708" xr:uid="{8419BCC0-1E99-457B-8C98-BF35E74FB11B}"/>
    <cellStyle name="40% – Акцентування1 7 3" xfId="709" xr:uid="{9FC696C5-6EFF-4B26-8410-6E39606777B7}"/>
    <cellStyle name="40% – Акцентування1 7 4" xfId="710" xr:uid="{3E176DF4-B8FB-4EFD-B2C8-BEC140FAB96A}"/>
    <cellStyle name="40% – Акцентування1 8" xfId="711" xr:uid="{02A76A46-6B0B-461E-A2C9-B2DA8EE9F2DA}"/>
    <cellStyle name="40% – Акцентування1 8 2" xfId="712" xr:uid="{0F1BFA30-03D5-40A9-AD23-B398B0D99796}"/>
    <cellStyle name="40% – Акцентування1 8 3" xfId="713" xr:uid="{9E3F9D31-5C25-4B2A-8B0D-130E7B56A4B3}"/>
    <cellStyle name="40% – Акцентування1 9" xfId="714" xr:uid="{4083CB83-949A-4321-8DE9-B1C46A3760D0}"/>
    <cellStyle name="40% – Акцентування1 9 2" xfId="715" xr:uid="{A19A4AB8-4C28-43BB-8A8F-46A460B0C9F3}"/>
    <cellStyle name="40% – Акцентування1_додаток до розп №528 від 24.07.2026" xfId="716" xr:uid="{07CE8786-2DC8-45B7-9C77-F6CE77CFBEC7}"/>
    <cellStyle name="40% – Акцентування2" xfId="717" xr:uid="{DD5FDE4A-1DC1-493C-9E1B-3697A4196B70}"/>
    <cellStyle name="40% – Акцентування2 10" xfId="718" xr:uid="{F6965CF7-C4C4-4408-86EA-BF7E70EE5772}"/>
    <cellStyle name="40% – Акцентування2 11" xfId="719" xr:uid="{4D9EBADA-C4CA-4D60-8C8A-682B2E34DBD7}"/>
    <cellStyle name="40% – Акцентування2 12" xfId="720" xr:uid="{3F00A280-3A5A-4542-A963-C7F849CF3485}"/>
    <cellStyle name="40% – Акцентування2 13" xfId="721" xr:uid="{4C81EB65-76A2-4B30-853A-61CC14F358AA}"/>
    <cellStyle name="40% – Акцентування2 14" xfId="722" xr:uid="{28BF1D0B-4670-492B-BE00-35EF6CC2F143}"/>
    <cellStyle name="40% – Акцентування2 14 2" xfId="723" xr:uid="{3E7AADE1-C4E8-4DFB-82F2-13E371EC3FEC}"/>
    <cellStyle name="40% – Акцентування2 14 3" xfId="724" xr:uid="{E38C54DF-AA32-4FED-8A00-5D74DC533862}"/>
    <cellStyle name="40% – Акцентування2 15" xfId="725" xr:uid="{59216C7A-8B3D-4821-B11C-F91D9A7B3311}"/>
    <cellStyle name="40% – Акцентування2 15 2" xfId="726" xr:uid="{2179E3A3-F65F-4DC5-BC7C-9BD0BBC54022}"/>
    <cellStyle name="40% – Акцентування2 16" xfId="727" xr:uid="{BB5AE5A0-6D2D-4EE2-B7F4-A9AF0B436F56}"/>
    <cellStyle name="40% – Акцентування2 16 2" xfId="728" xr:uid="{29756ACD-0A37-4A5E-A9B0-DE5729E7D9BC}"/>
    <cellStyle name="40% – Акцентування2 17" xfId="729" xr:uid="{BCB614AC-96CD-4FF7-9373-B339B5DAF4D3}"/>
    <cellStyle name="40% – Акцентування2 18" xfId="730" xr:uid="{1BE79C2A-3277-4826-9360-C8446C9D4527}"/>
    <cellStyle name="40% – Акцентування2 19" xfId="731" xr:uid="{283F3355-A7C1-4190-B213-A2D74E8B8855}"/>
    <cellStyle name="40% – Акцентування2 2" xfId="732" xr:uid="{B782C7A3-2421-4350-810D-A68B1C56F089}"/>
    <cellStyle name="40% – Акцентування2 2 10" xfId="733" xr:uid="{D0DFF531-E0B6-4B62-AB76-0EE8BB7200B3}"/>
    <cellStyle name="40% – Акцентування2 2 11" xfId="734" xr:uid="{3A3A3021-62F8-49E2-B198-2AC30B92E248}"/>
    <cellStyle name="40% – Акцентування2 2 2" xfId="735" xr:uid="{94B25545-0B46-44B1-B726-197D960FFEC2}"/>
    <cellStyle name="40% – Акцентування2 2 3" xfId="736" xr:uid="{628EFC09-EEB4-4CBD-A4A4-03B2230845D1}"/>
    <cellStyle name="40% – Акцентування2 2 4" xfId="737" xr:uid="{86676B5F-7566-40FC-891F-EA27CD2FD666}"/>
    <cellStyle name="40% – Акцентування2 2 5" xfId="738" xr:uid="{2234FBFD-3EE7-4D11-8DA9-B4ACEE156C0A}"/>
    <cellStyle name="40% – Акцентування2 2 6" xfId="739" xr:uid="{3284022F-5368-4568-B844-E6396CB604B1}"/>
    <cellStyle name="40% – Акцентування2 2 7" xfId="740" xr:uid="{F5124E52-D695-4878-8FEE-A644E834105E}"/>
    <cellStyle name="40% – Акцентування2 2 8" xfId="741" xr:uid="{023566D2-1474-4612-A541-337141E63185}"/>
    <cellStyle name="40% – Акцентування2 2 9" xfId="742" xr:uid="{E4673642-2D96-4A71-B608-9668C38B2FDE}"/>
    <cellStyle name="40% – Акцентування2 20" xfId="743" xr:uid="{19F93309-EE31-40EC-88F4-E12BF6029659}"/>
    <cellStyle name="40% – Акцентування2 20 2" xfId="744" xr:uid="{F1CDE4F9-9CD6-437F-896F-F3BDA93EDF20}"/>
    <cellStyle name="40% – Акцентування2 21" xfId="745" xr:uid="{4E7DD4D2-7658-4A23-863C-3A8F9740BA92}"/>
    <cellStyle name="40% – Акцентування2 22" xfId="746" xr:uid="{583F3BC2-CC10-4A2B-823D-FDEDBDDEFCFC}"/>
    <cellStyle name="40% – Акцентування2 23" xfId="747" xr:uid="{12B0857D-1EAC-4B6B-B714-E9307D89D9A5}"/>
    <cellStyle name="40% – Акцентування2 24" xfId="748" xr:uid="{D0A1B901-BDBF-4E14-B2B6-98565C63459C}"/>
    <cellStyle name="40% – Акцентування2 25" xfId="749" xr:uid="{B0D24B16-3951-4891-99F5-013F8F141BD2}"/>
    <cellStyle name="40% – Акцентування2 3" xfId="750" xr:uid="{1226014F-0759-4088-9960-93C4FEE1378B}"/>
    <cellStyle name="40% – Акцентування2 4" xfId="751" xr:uid="{B7A7C826-E8B4-4B7B-9390-89A3A5CD512B}"/>
    <cellStyle name="40% – Акцентування2 5" xfId="752" xr:uid="{69E9FE62-3F50-4819-8FCB-E3A5CEF8DA1A}"/>
    <cellStyle name="40% – Акцентування2 6" xfId="753" xr:uid="{0C81E9D0-6F91-46EC-B18A-933218F43C78}"/>
    <cellStyle name="40% – Акцентування2 7" xfId="754" xr:uid="{444C7C25-CFF3-4290-B607-D8F511E8CCE0}"/>
    <cellStyle name="40% – Акцентування2 7 2" xfId="755" xr:uid="{805551C2-21F3-4BE9-9613-CD7F970BF685}"/>
    <cellStyle name="40% – Акцентування2 7 3" xfId="756" xr:uid="{3E6A52B6-61FD-45E0-BD7C-4248944C06E3}"/>
    <cellStyle name="40% – Акцентування2 7 4" xfId="757" xr:uid="{5B79140F-1C33-42D3-9EC1-42E12BED19FF}"/>
    <cellStyle name="40% – Акцентування2 8" xfId="758" xr:uid="{A0A77449-FFCF-4414-AAB5-75BF8680E5E0}"/>
    <cellStyle name="40% – Акцентування2 8 2" xfId="759" xr:uid="{061E8CAE-1963-4259-AD6B-875C8614FF4D}"/>
    <cellStyle name="40% – Акцентування2 8 3" xfId="760" xr:uid="{3950B59A-8E8C-48C8-9860-C94B276203BF}"/>
    <cellStyle name="40% – Акцентування2 9" xfId="761" xr:uid="{663FEBFC-0276-49EE-AE8A-1EF352377504}"/>
    <cellStyle name="40% – Акцентування2 9 2" xfId="762" xr:uid="{775BE9B9-F328-4BBE-8F94-F909864B3C2C}"/>
    <cellStyle name="40% – Акцентування2_додаток до розп №528 від 24.07.2026" xfId="763" xr:uid="{8AB4E46E-A84D-4B64-B383-209DAF8C1281}"/>
    <cellStyle name="40% – Акцентування3" xfId="764" xr:uid="{81B34094-FCB2-4C9C-9282-FA13CBB0B75E}"/>
    <cellStyle name="40% – Акцентування3 10" xfId="765" xr:uid="{F382929C-82DF-4BF0-A3E8-FDE215808C89}"/>
    <cellStyle name="40% – Акцентування3 11" xfId="766" xr:uid="{BDB49029-69C7-457F-81F8-6F4511E156FE}"/>
    <cellStyle name="40% – Акцентування3 12" xfId="767" xr:uid="{10ACD2EF-DB36-4FC5-B55F-225133764C6F}"/>
    <cellStyle name="40% – Акцентування3 13" xfId="768" xr:uid="{12DFA1E2-06FF-486B-9BCF-7568BB61D9BC}"/>
    <cellStyle name="40% – Акцентування3 14" xfId="769" xr:uid="{CBB70061-77B6-43DB-A697-3E90DFCD07D6}"/>
    <cellStyle name="40% – Акцентування3 14 2" xfId="770" xr:uid="{A608D336-958B-40C8-BEC0-930E75B81B0E}"/>
    <cellStyle name="40% – Акцентування3 14 3" xfId="771" xr:uid="{5CD98909-BD0D-462A-98BC-F0922D359789}"/>
    <cellStyle name="40% – Акцентування3 15" xfId="772" xr:uid="{F926BA24-228E-4585-A8E7-D0884168C897}"/>
    <cellStyle name="40% – Акцентування3 15 2" xfId="773" xr:uid="{FF298DFD-8B83-4A5F-BAE3-2B1EDD7B155C}"/>
    <cellStyle name="40% – Акцентування3 16" xfId="774" xr:uid="{895DE589-27B4-48C5-8D7A-029FF9019C80}"/>
    <cellStyle name="40% – Акцентування3 16 2" xfId="775" xr:uid="{6726C9F3-5518-42B0-9698-254BE404421D}"/>
    <cellStyle name="40% – Акцентування3 17" xfId="776" xr:uid="{35141242-C920-41FD-9A2A-039E2B3B52B8}"/>
    <cellStyle name="40% – Акцентування3 18" xfId="777" xr:uid="{AD5ADFB2-1D20-4E93-B895-1DFC3908B2FC}"/>
    <cellStyle name="40% – Акцентування3 19" xfId="778" xr:uid="{CFB51C5F-2E7A-4123-9F6A-A55C04F08AF9}"/>
    <cellStyle name="40% – Акцентування3 2" xfId="779" xr:uid="{3FBC186D-BD75-4077-8B60-2F254413B69F}"/>
    <cellStyle name="40% – Акцентування3 2 10" xfId="780" xr:uid="{E7F64D2F-F639-4FC1-8BE9-5D193A97448E}"/>
    <cellStyle name="40% – Акцентування3 2 11" xfId="781" xr:uid="{4D73DC56-13CA-4D40-80E1-3278E1901FA9}"/>
    <cellStyle name="40% – Акцентування3 2 2" xfId="782" xr:uid="{2D03784E-026B-439E-9743-DFA59D4C1AA7}"/>
    <cellStyle name="40% – Акцентування3 2 3" xfId="783" xr:uid="{C8232D67-6B4E-4B02-8C8F-2C8E039CA92B}"/>
    <cellStyle name="40% – Акцентування3 2 4" xfId="784" xr:uid="{A2C2EFF7-5B0D-4D64-A540-94F7E526C4F3}"/>
    <cellStyle name="40% – Акцентування3 2 5" xfId="785" xr:uid="{44910D13-40D8-421F-A792-5CB5532AD518}"/>
    <cellStyle name="40% – Акцентування3 2 6" xfId="786" xr:uid="{022B0754-4D6D-49E3-BFB9-A0B50B3D6997}"/>
    <cellStyle name="40% – Акцентування3 2 7" xfId="787" xr:uid="{D0383982-B073-44B4-8D10-B39FBDB31B4F}"/>
    <cellStyle name="40% – Акцентування3 2 8" xfId="788" xr:uid="{AD43C547-181D-4730-9504-276DE4C20985}"/>
    <cellStyle name="40% – Акцентування3 2 9" xfId="789" xr:uid="{368C3B4D-54E9-465E-9EF6-69418620687F}"/>
    <cellStyle name="40% – Акцентування3 20" xfId="790" xr:uid="{798EAC99-36A6-4396-8985-14D5F9F12B10}"/>
    <cellStyle name="40% – Акцентування3 20 2" xfId="791" xr:uid="{4E591E67-AFBA-4A9D-82CA-E25BC1E625BE}"/>
    <cellStyle name="40% – Акцентування3 21" xfId="792" xr:uid="{447F0708-74BA-47AE-AF60-D019E1BE485E}"/>
    <cellStyle name="40% – Акцентування3 22" xfId="793" xr:uid="{0B37D72F-3B17-42B8-B03B-F19B06940D73}"/>
    <cellStyle name="40% – Акцентування3 23" xfId="794" xr:uid="{09D74BCE-000A-4017-8D31-0C287F711594}"/>
    <cellStyle name="40% – Акцентування3 24" xfId="795" xr:uid="{012B9E27-BE76-497A-B124-39F14747722A}"/>
    <cellStyle name="40% – Акцентування3 25" xfId="796" xr:uid="{D21C6319-97D6-4161-BBE3-112A414DFC72}"/>
    <cellStyle name="40% – Акцентування3 3" xfId="797" xr:uid="{8836BED4-2B79-486A-AF8A-28560A9F73A9}"/>
    <cellStyle name="40% – Акцентування3 4" xfId="798" xr:uid="{69BDE130-5BD6-48BE-B756-2B3C52C2BEBB}"/>
    <cellStyle name="40% – Акцентування3 5" xfId="799" xr:uid="{5E21D03B-4EDB-439C-ABBE-59AC22C9029C}"/>
    <cellStyle name="40% – Акцентування3 6" xfId="800" xr:uid="{1BC4BEFF-34CE-476E-87A6-928E3C08AC90}"/>
    <cellStyle name="40% – Акцентування3 7" xfId="801" xr:uid="{82454D1F-3F62-42A9-886A-41630880C776}"/>
    <cellStyle name="40% – Акцентування3 7 2" xfId="802" xr:uid="{43F80F79-B9D2-4178-A0BD-BF5AEAC420FF}"/>
    <cellStyle name="40% – Акцентування3 7 3" xfId="803" xr:uid="{C599867E-7D56-4D26-B092-2376B3AC5625}"/>
    <cellStyle name="40% – Акцентування3 7 4" xfId="804" xr:uid="{B659DEEF-7AC9-4274-8CDE-287F2E582B5A}"/>
    <cellStyle name="40% – Акцентування3 8" xfId="805" xr:uid="{A39EF82D-B275-47A3-B14F-206AF598716D}"/>
    <cellStyle name="40% – Акцентування3 8 2" xfId="806" xr:uid="{219B3D2A-E212-4A2C-AB13-BA256067174A}"/>
    <cellStyle name="40% – Акцентування3 8 3" xfId="807" xr:uid="{DF8295A4-5BEB-437B-9074-3EC7E41070D8}"/>
    <cellStyle name="40% – Акцентування3 9" xfId="808" xr:uid="{CD45896D-B50C-4029-9EB5-CD848AD612AF}"/>
    <cellStyle name="40% – Акцентування3 9 2" xfId="809" xr:uid="{07E5573A-E5E7-41BE-B747-218E64294C12}"/>
    <cellStyle name="40% – Акцентування3_додаток до розп №528 від 24.07.2026" xfId="810" xr:uid="{BE5371F7-1FB5-4DBE-8379-38EDD94469CD}"/>
    <cellStyle name="40% – Акцентування4" xfId="811" xr:uid="{34DD401E-F0CF-494B-97E5-F4B7BB5924C4}"/>
    <cellStyle name="40% – Акцентування4 10" xfId="812" xr:uid="{F0925178-A40D-4763-B3C0-EFC9C5FC4DFE}"/>
    <cellStyle name="40% – Акцентування4 11" xfId="813" xr:uid="{15CDADEF-7DDD-48BB-B6E0-3C0219FEE38F}"/>
    <cellStyle name="40% – Акцентування4 12" xfId="814" xr:uid="{5A50E9D0-EDF1-4F5B-A45A-EC4371618AC0}"/>
    <cellStyle name="40% – Акцентування4 13" xfId="815" xr:uid="{45A62AA9-F36B-42E1-8E58-DA6302C1AA54}"/>
    <cellStyle name="40% – Акцентування4 14" xfId="816" xr:uid="{B1315C4E-4640-4D11-B4D5-D47CBFFC7F84}"/>
    <cellStyle name="40% – Акцентування4 14 2" xfId="817" xr:uid="{0BCB93AD-9A10-4D59-BE35-1B6D8BCD4902}"/>
    <cellStyle name="40% – Акцентування4 14 3" xfId="818" xr:uid="{14344E6D-ADAD-48C8-BDFF-9F4CCBB026A7}"/>
    <cellStyle name="40% – Акцентування4 15" xfId="819" xr:uid="{2DB270FA-F7A7-4D5E-88D3-BEE6EB5384E5}"/>
    <cellStyle name="40% – Акцентування4 15 2" xfId="820" xr:uid="{688D3C33-4D07-4576-A81F-53844E3C206B}"/>
    <cellStyle name="40% – Акцентування4 16" xfId="821" xr:uid="{C6E82ED1-3D79-4EE7-B59E-FE9D41FE9F17}"/>
    <cellStyle name="40% – Акцентування4 16 2" xfId="822" xr:uid="{0D97C5B1-DDCB-4AB8-8E4D-A5F0BD564A27}"/>
    <cellStyle name="40% – Акцентування4 17" xfId="823" xr:uid="{E6D67100-537E-47CF-BD2F-4B7A370DED9B}"/>
    <cellStyle name="40% – Акцентування4 18" xfId="824" xr:uid="{3B8842D0-069C-4F4B-9DEA-1BEB15B084FA}"/>
    <cellStyle name="40% – Акцентування4 19" xfId="825" xr:uid="{59DB5BE6-0861-47F3-BB49-D513CE3FE281}"/>
    <cellStyle name="40% – Акцентування4 2" xfId="826" xr:uid="{5B854A34-991E-4CF2-A2F3-64E3C3B8D2E5}"/>
    <cellStyle name="40% – Акцентування4 2 10" xfId="827" xr:uid="{92AF3569-47EE-4D7E-A5BC-286D41925DC8}"/>
    <cellStyle name="40% – Акцентування4 2 11" xfId="828" xr:uid="{F411D010-B16F-4938-BD67-6F683481332E}"/>
    <cellStyle name="40% – Акцентування4 2 2" xfId="829" xr:uid="{F2D2664E-EDDF-40D1-9CFA-CE1481781E43}"/>
    <cellStyle name="40% – Акцентування4 2 3" xfId="830" xr:uid="{591DCD29-1A37-4904-91BA-BE08FE0AB130}"/>
    <cellStyle name="40% – Акцентування4 2 4" xfId="831" xr:uid="{EEAB23F1-350E-47E0-8B0D-C9AC8C9EC2B1}"/>
    <cellStyle name="40% – Акцентування4 2 5" xfId="832" xr:uid="{73E4A468-CC34-4BF9-B747-FC10524DE61F}"/>
    <cellStyle name="40% – Акцентування4 2 6" xfId="833" xr:uid="{3A1E247A-9870-4475-A4D0-8B4F7CE4023F}"/>
    <cellStyle name="40% – Акцентування4 2 7" xfId="834" xr:uid="{0DAC2F6B-B8B8-464C-A618-08EF256A87A0}"/>
    <cellStyle name="40% – Акцентування4 2 8" xfId="835" xr:uid="{618302CF-4BDD-483D-BEFC-3338291D7EC1}"/>
    <cellStyle name="40% – Акцентування4 2 9" xfId="836" xr:uid="{65691530-90C1-46AF-9198-35023B7FB745}"/>
    <cellStyle name="40% – Акцентування4 20" xfId="837" xr:uid="{FACC2DCC-365D-4BC2-822C-D2BE69E88141}"/>
    <cellStyle name="40% – Акцентування4 20 2" xfId="838" xr:uid="{B0C6465E-120D-487C-8B27-BA6F5540D004}"/>
    <cellStyle name="40% – Акцентування4 21" xfId="839" xr:uid="{E644FBD4-FC5A-4253-8C54-A6E1ADBF8883}"/>
    <cellStyle name="40% – Акцентування4 22" xfId="840" xr:uid="{C405B51E-02D2-47A6-A721-A66C2AA81836}"/>
    <cellStyle name="40% – Акцентування4 23" xfId="841" xr:uid="{9EB4ECD7-105C-48CF-AD1B-1DEFC3C9ABB9}"/>
    <cellStyle name="40% – Акцентування4 24" xfId="842" xr:uid="{6BF8F2AD-2CCE-4E30-9CD6-766DFB9EB251}"/>
    <cellStyle name="40% – Акцентування4 25" xfId="843" xr:uid="{31BAE0F5-8688-42B0-A5B5-8ED74113200C}"/>
    <cellStyle name="40% – Акцентування4 3" xfId="844" xr:uid="{5419F624-38EF-495F-97D6-D0993BF436B5}"/>
    <cellStyle name="40% – Акцентування4 4" xfId="845" xr:uid="{14572ACB-A728-425B-9080-7DDB84698214}"/>
    <cellStyle name="40% – Акцентування4 5" xfId="846" xr:uid="{0D9171C3-4F89-41A2-A979-DFFE0E420D52}"/>
    <cellStyle name="40% – Акцентування4 6" xfId="847" xr:uid="{75980AF4-A2A7-4391-B6B8-AF2158907555}"/>
    <cellStyle name="40% – Акцентування4 7" xfId="848" xr:uid="{331471D0-48E2-4CA8-9DE9-97226A598FF6}"/>
    <cellStyle name="40% – Акцентування4 7 2" xfId="849" xr:uid="{058DEDE1-9EF2-4D61-93E3-B89739ADC1B0}"/>
    <cellStyle name="40% – Акцентування4 7 3" xfId="850" xr:uid="{9FEDD996-D7EC-44B8-B4AC-0F88C8E628F7}"/>
    <cellStyle name="40% – Акцентування4 7 4" xfId="851" xr:uid="{E0DC6CE6-AE09-4B05-B2E9-FCE9894F27A5}"/>
    <cellStyle name="40% – Акцентування4 8" xfId="852" xr:uid="{7CA1EAC6-ADCC-4311-BA1D-E109738E5FC2}"/>
    <cellStyle name="40% – Акцентування4 8 2" xfId="853" xr:uid="{AB0B7A9D-13A6-4E1A-B277-CE389AC70F72}"/>
    <cellStyle name="40% – Акцентування4 8 3" xfId="854" xr:uid="{33A75E9B-657C-498F-9DC9-9CA83D661B50}"/>
    <cellStyle name="40% – Акцентування4 9" xfId="855" xr:uid="{61A33A7F-1354-4A4B-B938-D63E8013B5C5}"/>
    <cellStyle name="40% – Акцентування4 9 2" xfId="856" xr:uid="{5CD7643D-C027-4163-B8F0-A4AC841F1FBE}"/>
    <cellStyle name="40% – Акцентування4_додаток до розп №528 від 24.07.2026" xfId="857" xr:uid="{2FBB2B59-B496-4EC9-8269-A67089995DE1}"/>
    <cellStyle name="40% – Акцентування5" xfId="858" xr:uid="{757E1DA6-5069-432B-80A4-9F52EEA2E7DB}"/>
    <cellStyle name="40% – Акцентування5 10" xfId="859" xr:uid="{362CDCBB-529A-4771-9DD6-69E23E32D83F}"/>
    <cellStyle name="40% – Акцентування5 11" xfId="860" xr:uid="{44816596-93A2-4A99-940D-B6E06B409942}"/>
    <cellStyle name="40% – Акцентування5 12" xfId="861" xr:uid="{B1A25ECD-2BDF-4200-82A5-9F4934399921}"/>
    <cellStyle name="40% – Акцентування5 13" xfId="862" xr:uid="{12A1D904-3263-4DE9-AA7A-149023C77681}"/>
    <cellStyle name="40% – Акцентування5 14" xfId="863" xr:uid="{806BCA36-E234-4CAD-9525-F8995F16D867}"/>
    <cellStyle name="40% – Акцентування5 14 2" xfId="864" xr:uid="{7FFDBEA3-A69F-4930-8EC1-0210081E6296}"/>
    <cellStyle name="40% – Акцентування5 14 3" xfId="865" xr:uid="{15C2ADFE-1A1D-48DB-B2BF-35851BB8452E}"/>
    <cellStyle name="40% – Акцентування5 15" xfId="866" xr:uid="{9D3C62E7-C3B9-4A4F-9C20-4CE61F70661B}"/>
    <cellStyle name="40% – Акцентування5 15 2" xfId="867" xr:uid="{55BFF03E-AACC-4F92-B5E0-90682D537182}"/>
    <cellStyle name="40% – Акцентування5 16" xfId="868" xr:uid="{B7AF1A2F-73E1-40D9-8C3E-2645E5C07168}"/>
    <cellStyle name="40% – Акцентування5 16 2" xfId="869" xr:uid="{40B8F739-B5CE-4184-A6D5-86CA947AFEC5}"/>
    <cellStyle name="40% – Акцентування5 17" xfId="870" xr:uid="{424E7094-164E-4687-AF81-09C6B1860417}"/>
    <cellStyle name="40% – Акцентування5 18" xfId="871" xr:uid="{6F63AAC5-B809-4E0F-9390-FEB5CB7860ED}"/>
    <cellStyle name="40% – Акцентування5 19" xfId="872" xr:uid="{8220035B-E6A1-4D3D-A81B-76823C5A5179}"/>
    <cellStyle name="40% – Акцентування5 2" xfId="873" xr:uid="{01CFAE90-DA27-4EA1-AF7A-F354D9CDCDB5}"/>
    <cellStyle name="40% – Акцентування5 2 10" xfId="874" xr:uid="{21C89349-79C3-4BA4-94B1-8A968CC6C538}"/>
    <cellStyle name="40% – Акцентування5 2 11" xfId="875" xr:uid="{BE1A79CD-999A-4737-85F5-6B44B0B536CE}"/>
    <cellStyle name="40% – Акцентування5 2 2" xfId="876" xr:uid="{FCC9FBE7-B1AC-4E39-92F0-EA98D56FB4A6}"/>
    <cellStyle name="40% – Акцентування5 2 3" xfId="877" xr:uid="{A9A66620-85F4-43AB-A1C2-F274D46F979C}"/>
    <cellStyle name="40% – Акцентування5 2 4" xfId="878" xr:uid="{0EEC56B1-1F5D-4AE1-A30D-E877D6A7C247}"/>
    <cellStyle name="40% – Акцентування5 2 5" xfId="879" xr:uid="{B64AA585-07C7-41B8-A3DF-DAF86F62E68D}"/>
    <cellStyle name="40% – Акцентування5 2 6" xfId="880" xr:uid="{D71D7B53-9ABA-4075-86CA-B4939F27B241}"/>
    <cellStyle name="40% – Акцентування5 2 7" xfId="881" xr:uid="{DBB93B18-E979-4C98-B55B-FC7AFE3B261B}"/>
    <cellStyle name="40% – Акцентування5 2 8" xfId="882" xr:uid="{D3650C97-DF33-40A6-9BE4-F2972AFAFCF9}"/>
    <cellStyle name="40% – Акцентування5 2 9" xfId="883" xr:uid="{B10C9F32-70E7-489A-B5F5-935AEC846A33}"/>
    <cellStyle name="40% – Акцентування5 20" xfId="884" xr:uid="{8AAD0F88-5ECF-42EA-A169-9A4225F1D743}"/>
    <cellStyle name="40% – Акцентування5 20 2" xfId="885" xr:uid="{AB3F5C5D-70EA-4BE2-B146-A3280D307206}"/>
    <cellStyle name="40% – Акцентування5 21" xfId="886" xr:uid="{BA611354-ED33-491F-8FF1-0C5042EE88F4}"/>
    <cellStyle name="40% – Акцентування5 22" xfId="887" xr:uid="{F9E5C600-9B2C-472E-B3CC-6C8DD48C043A}"/>
    <cellStyle name="40% – Акцентування5 23" xfId="888" xr:uid="{C6F12329-4D84-43A6-8E74-89A651C80AE1}"/>
    <cellStyle name="40% – Акцентування5 24" xfId="889" xr:uid="{EFB2DC18-2CAF-4413-A6B3-055DCBB74364}"/>
    <cellStyle name="40% – Акцентування5 25" xfId="890" xr:uid="{06CBAB85-C1C2-4CA4-AA94-B446EF7A57E7}"/>
    <cellStyle name="40% – Акцентування5 3" xfId="891" xr:uid="{B968A202-C0C7-4012-B6FA-43E646522485}"/>
    <cellStyle name="40% – Акцентування5 4" xfId="892" xr:uid="{A26E59EF-7278-41D1-9B20-0669AA6111A9}"/>
    <cellStyle name="40% – Акцентування5 5" xfId="893" xr:uid="{0861EAE2-80BD-498C-89BF-827A48F1510A}"/>
    <cellStyle name="40% – Акцентування5 6" xfId="894" xr:uid="{527F2ADA-A8A5-4D12-8A4B-9D0ECB004D32}"/>
    <cellStyle name="40% – Акцентування5 7" xfId="895" xr:uid="{3C494618-FDF4-4747-8BE7-3D27911F6008}"/>
    <cellStyle name="40% – Акцентування5 7 2" xfId="896" xr:uid="{07AFF45F-FE58-44FA-95EF-6D6D15A9B16D}"/>
    <cellStyle name="40% – Акцентування5 7 3" xfId="897" xr:uid="{A60B9E1E-3F70-4B33-A54F-D9507F7A0F18}"/>
    <cellStyle name="40% – Акцентування5 7 4" xfId="898" xr:uid="{85938D97-4B4F-4888-ADCD-61F0DAC552DB}"/>
    <cellStyle name="40% – Акцентування5 8" xfId="899" xr:uid="{CA941424-8596-4421-BAC3-C091342D44DB}"/>
    <cellStyle name="40% – Акцентування5 8 2" xfId="900" xr:uid="{A6EC96B7-62DA-4BD2-A257-4DED6156D8F1}"/>
    <cellStyle name="40% – Акцентування5 8 3" xfId="901" xr:uid="{3B1DAE32-0F11-4877-AD3F-03FA2C33C7E5}"/>
    <cellStyle name="40% – Акцентування5 9" xfId="902" xr:uid="{20042CAE-1DA7-4D7F-B3FE-4D2DA77B3EBA}"/>
    <cellStyle name="40% – Акцентування5 9 2" xfId="903" xr:uid="{2DBEBAC5-132B-4880-A905-32154B7C7C29}"/>
    <cellStyle name="40% – Акцентування5_додаток до розп №528 від 24.07.2026" xfId="904" xr:uid="{D04ACC35-0708-4611-AD4F-FEE073BFCA1C}"/>
    <cellStyle name="40% – Акцентування6" xfId="905" xr:uid="{F5220D4F-396C-4B27-870B-058689C6B97A}"/>
    <cellStyle name="40% – Акцентування6 10" xfId="906" xr:uid="{88723C2C-5F33-4048-A1AD-9B2573D97144}"/>
    <cellStyle name="40% – Акцентування6 11" xfId="907" xr:uid="{C71922D4-47BB-48ED-A1CD-4D2315705701}"/>
    <cellStyle name="40% – Акцентування6 12" xfId="908" xr:uid="{501B7D28-D661-4324-9F95-2341E2400EE5}"/>
    <cellStyle name="40% – Акцентування6 13" xfId="909" xr:uid="{06E6974D-1D92-451B-8DF4-2996392D40BC}"/>
    <cellStyle name="40% – Акцентування6 14" xfId="910" xr:uid="{DB2DD4AE-D387-4715-B6B8-3EA3FE88B423}"/>
    <cellStyle name="40% – Акцентування6 14 2" xfId="911" xr:uid="{B0363977-9079-46AB-B0AF-BADABCE124D9}"/>
    <cellStyle name="40% – Акцентування6 14 3" xfId="912" xr:uid="{9115F7EC-71FE-467D-B489-5D3546A2C7C2}"/>
    <cellStyle name="40% – Акцентування6 15" xfId="913" xr:uid="{549B425D-F86B-4380-8D12-B3A87C5A75B1}"/>
    <cellStyle name="40% – Акцентування6 15 2" xfId="914" xr:uid="{10A5FEFF-F5D8-4C6E-8932-39610BA75F0C}"/>
    <cellStyle name="40% – Акцентування6 16" xfId="915" xr:uid="{BF740EAE-8914-427F-B3B9-72751CB684F9}"/>
    <cellStyle name="40% – Акцентування6 16 2" xfId="916" xr:uid="{7CD461A9-70B1-47C7-A90D-A7A07887A637}"/>
    <cellStyle name="40% – Акцентування6 17" xfId="917" xr:uid="{CB5CD3E9-F848-4610-8618-9F3C37A9D776}"/>
    <cellStyle name="40% – Акцентування6 18" xfId="918" xr:uid="{206D77C7-4AD8-48FA-A71F-6095B1816719}"/>
    <cellStyle name="40% – Акцентування6 19" xfId="919" xr:uid="{0778A029-1B99-404E-9334-808E65172170}"/>
    <cellStyle name="40% – Акцентування6 2" xfId="920" xr:uid="{0204A15C-2803-46DB-A708-479ECFA82FD1}"/>
    <cellStyle name="40% – Акцентування6 2 10" xfId="921" xr:uid="{2B21F51C-0F1E-43AA-ABB2-5D6CE9CC5D7F}"/>
    <cellStyle name="40% – Акцентування6 2 11" xfId="922" xr:uid="{7B2A5C79-5083-4B3D-9198-80671FBD50F3}"/>
    <cellStyle name="40% – Акцентування6 2 2" xfId="923" xr:uid="{E85A61A3-EF15-4BAD-AF98-55D777BEA2A8}"/>
    <cellStyle name="40% – Акцентування6 2 3" xfId="924" xr:uid="{6DD5781A-F58F-408E-8EDC-33609AC3ACCC}"/>
    <cellStyle name="40% – Акцентування6 2 4" xfId="925" xr:uid="{C58A0873-CB8C-4D97-9EC2-1303D5A76455}"/>
    <cellStyle name="40% – Акцентування6 2 5" xfId="926" xr:uid="{0919CA0A-9410-4E98-B66D-484053A6C664}"/>
    <cellStyle name="40% – Акцентування6 2 6" xfId="927" xr:uid="{0C92D039-47A0-4E27-AE0B-63400801D5AA}"/>
    <cellStyle name="40% – Акцентування6 2 7" xfId="928" xr:uid="{F5188D76-D3DA-43ED-B62E-1209605242AF}"/>
    <cellStyle name="40% – Акцентування6 2 8" xfId="929" xr:uid="{4AB26C05-0D69-41D2-AC3C-7B7550AAA320}"/>
    <cellStyle name="40% – Акцентування6 2 9" xfId="930" xr:uid="{E68E87E6-8038-484E-BFA2-914F73D4928E}"/>
    <cellStyle name="40% – Акцентування6 20" xfId="931" xr:uid="{8C05D81F-3639-485D-894E-5DEE722A3122}"/>
    <cellStyle name="40% – Акцентування6 20 2" xfId="932" xr:uid="{C4EC045D-5ED2-4C33-9BF0-833280D24179}"/>
    <cellStyle name="40% – Акцентування6 21" xfId="933" xr:uid="{D6CA84C4-D4F9-43F3-978E-C612C0061712}"/>
    <cellStyle name="40% – Акцентування6 22" xfId="934" xr:uid="{5B484E5D-1E29-480F-8AB7-F232D6D7AAF1}"/>
    <cellStyle name="40% – Акцентування6 23" xfId="935" xr:uid="{3354A063-30EF-4B24-BC7D-CB8F4F10FB1F}"/>
    <cellStyle name="40% – Акцентування6 24" xfId="936" xr:uid="{292528FB-1BD8-4C63-80DD-18F5DCD0CC30}"/>
    <cellStyle name="40% – Акцентування6 25" xfId="937" xr:uid="{84250D1F-A388-4F21-AEB5-385CBA3B60D7}"/>
    <cellStyle name="40% – Акцентування6 3" xfId="938" xr:uid="{F65C869F-7770-4EEC-88AF-73F026FA86BA}"/>
    <cellStyle name="40% – Акцентування6 4" xfId="939" xr:uid="{5BB556F0-0E17-485D-81EB-ECB113693C19}"/>
    <cellStyle name="40% – Акцентування6 5" xfId="940" xr:uid="{E175E896-CC79-46D4-9A15-E50E9279A8EF}"/>
    <cellStyle name="40% – Акцентування6 6" xfId="941" xr:uid="{6F26797C-CE29-4A76-8227-73F781CFD653}"/>
    <cellStyle name="40% – Акцентування6 7" xfId="942" xr:uid="{582FCEA0-04B8-4AE4-9BDD-4F5E5585A22D}"/>
    <cellStyle name="40% – Акцентування6 7 2" xfId="943" xr:uid="{7F6AC8B4-1FEE-47BC-907A-980BE97DC5B1}"/>
    <cellStyle name="40% – Акцентування6 7 3" xfId="944" xr:uid="{6F74BB3E-1A09-42FD-90E4-8DA72FEB5E9D}"/>
    <cellStyle name="40% – Акцентування6 7 4" xfId="945" xr:uid="{70C6AE10-A3CD-4376-A1CA-C64B34E8AFA1}"/>
    <cellStyle name="40% – Акцентування6 8" xfId="946" xr:uid="{DA366023-E7D6-4FA5-9628-DEA32158FE55}"/>
    <cellStyle name="40% – Акцентування6 8 2" xfId="947" xr:uid="{86E472AA-BD9D-40C2-B394-37CE52F2EA48}"/>
    <cellStyle name="40% – Акцентування6 8 3" xfId="948" xr:uid="{71F2C2E2-2E2D-4900-8CF3-4A6FB6CE99C4}"/>
    <cellStyle name="40% – Акцентування6 9" xfId="949" xr:uid="{E976CEE8-C403-4C9B-86FA-7A14490420D5}"/>
    <cellStyle name="40% – Акцентування6 9 2" xfId="950" xr:uid="{82CA4255-6CA3-40D9-87F5-227BC509931E}"/>
    <cellStyle name="40% – Акцентування6_додаток до розп №528 від 24.07.2026" xfId="951" xr:uid="{1F27D959-FB6F-470D-A7B0-9FEE403D68F8}"/>
    <cellStyle name="40% – колірна тема 1" xfId="952" xr:uid="{51C8BD2A-9101-471B-8F73-473412A49239}"/>
    <cellStyle name="40% – колірна тема 1 2" xfId="953" xr:uid="{42FE1BD6-2A94-4682-BAEE-C2420062ACC2}"/>
    <cellStyle name="40% – колірна тема 1_додаток до розп №528 від 24.07.2026" xfId="954" xr:uid="{33D3928D-3D04-4953-A264-3478EA0D14FF}"/>
    <cellStyle name="40% – колірна тема 2" xfId="955" xr:uid="{1D57CDB2-87E7-4DEC-AE01-DAE39EFD7259}"/>
    <cellStyle name="40% – колірна тема 2 2" xfId="956" xr:uid="{4DC3815B-6608-4AC4-90D5-A80F85EF404D}"/>
    <cellStyle name="40% – колірна тема 2_додаток до розп №528 від 24.07.2026" xfId="957" xr:uid="{BF6C378B-1DF0-4FCA-864D-CE2665D70A1D}"/>
    <cellStyle name="40% – колірна тема 3" xfId="958" xr:uid="{88AE58C7-C672-4F3B-8A93-A5C1A8E69ECD}"/>
    <cellStyle name="40% – колірна тема 3 2" xfId="959" xr:uid="{65D9A35D-D468-4A06-BE51-EEB24E49BBBB}"/>
    <cellStyle name="40% – колірна тема 3_додаток до розп №528 від 24.07.2026" xfId="960" xr:uid="{D72EB09E-4659-4EEA-B464-C060FB4116A1}"/>
    <cellStyle name="40% – колірна тема 4" xfId="961" xr:uid="{D3EB7C63-AB05-4B46-8D6F-5C6CACBED905}"/>
    <cellStyle name="40% – колірна тема 4 2" xfId="962" xr:uid="{60346CB4-FCCF-4884-A40C-25BE290BEA30}"/>
    <cellStyle name="40% – колірна тема 4_додаток до розп №528 від 24.07.2026" xfId="963" xr:uid="{D93E87D4-5279-4435-82CF-56E43F55F8A6}"/>
    <cellStyle name="40% – колірна тема 5" xfId="964" xr:uid="{AA4AAA3C-CBDB-46E6-ADD4-67C95974883C}"/>
    <cellStyle name="40% – колірна тема 5 2" xfId="965" xr:uid="{A361DA5F-A0CF-496D-BC35-BBD53DED7C03}"/>
    <cellStyle name="40% – колірна тема 5_додаток до розп №528 від 24.07.2026" xfId="966" xr:uid="{F307BD19-04AE-4898-B908-51547C31450A}"/>
    <cellStyle name="40% – колірна тема 6" xfId="967" xr:uid="{6FE8F21E-70E1-4C96-A59F-1547D98C9E37}"/>
    <cellStyle name="40% – колірна тема 6 2" xfId="968" xr:uid="{EB4C20B3-A17D-4713-9AD1-D05527C15CDF}"/>
    <cellStyle name="40% – колірна тема 6_додаток до розп №528 від 24.07.2026" xfId="969" xr:uid="{FC685800-D666-4729-AE11-133C556346DF}"/>
    <cellStyle name="40% — Акцент1" xfId="970" xr:uid="{B934483F-5846-4DF5-B18C-5D5E36032167}"/>
    <cellStyle name="40% — Акцент1 2" xfId="971" xr:uid="{7EEFB260-13D8-4D13-942E-266EBDFA686B}"/>
    <cellStyle name="40% — Акцент1_додаток до розп №528 від 24.07.2026" xfId="972" xr:uid="{2CAAEC0D-3A6B-4DBE-BC06-8DCB2F15D6B2}"/>
    <cellStyle name="40% — Акцент2" xfId="973" xr:uid="{A99A2B2C-840E-43EC-8229-40533527CFF1}"/>
    <cellStyle name="40% — Акцент2 2" xfId="974" xr:uid="{5FD7BAC7-4168-4F71-A79E-43498E16433F}"/>
    <cellStyle name="40% — Акцент2_додаток до розп №528 від 24.07.2026" xfId="975" xr:uid="{E7A5B9B5-2BEE-466A-86C1-E54D9D9F53D2}"/>
    <cellStyle name="40% — Акцент3" xfId="976" xr:uid="{3A51F731-92FE-4038-B605-9582D6B78785}"/>
    <cellStyle name="40% — Акцент3 2" xfId="977" xr:uid="{D6CE22F5-F848-40B9-8ABD-CB173A0DF2DE}"/>
    <cellStyle name="40% — Акцент3_додаток до розп №528 від 24.07.2026" xfId="978" xr:uid="{66A9433E-4A4E-4E19-A387-7890044C9C9A}"/>
    <cellStyle name="40% — Акцент4" xfId="979" xr:uid="{7F682A9F-02F3-422A-92A6-BBE842803DA8}"/>
    <cellStyle name="40% — Акцент4 2" xfId="980" xr:uid="{1AA60C45-BF30-474B-BE45-32B6C2967B49}"/>
    <cellStyle name="40% — Акцент4_додаток до розп №528 від 24.07.2026" xfId="981" xr:uid="{6DA7B8FA-9DBE-4E1D-B4DE-945D97DEA3BE}"/>
    <cellStyle name="40% — Акцент5" xfId="982" xr:uid="{4D1F0D3A-9629-47F1-A235-7593ED0FA68A}"/>
    <cellStyle name="40% — Акцент5 2" xfId="983" xr:uid="{C09645D1-17EF-4660-A8BD-0F2FB8B9A3DD}"/>
    <cellStyle name="40% — Акцент5_додаток до розп №528 від 24.07.2026" xfId="984" xr:uid="{510FFBDF-B7B4-4D80-9BAB-036447F63C27}"/>
    <cellStyle name="40% — Акцент6" xfId="985" xr:uid="{DE13D8B7-E1F7-4F9E-A259-59DC9DAA6DDD}"/>
    <cellStyle name="40% — Акцент6 2" xfId="986" xr:uid="{F5371F98-4130-4706-A0AF-5C29E00B72E6}"/>
    <cellStyle name="40% — Акцент6_додаток до розп №528 від 24.07.2026" xfId="987" xr:uid="{17DC2515-D94C-49D6-A9C5-67AFC54E8FE0}"/>
    <cellStyle name="60% - Accent1" xfId="988" xr:uid="{78A3A32B-0B53-494F-8CD9-FBD871EA174E}"/>
    <cellStyle name="60% - Accent2" xfId="989" xr:uid="{4304ED0D-DBC2-46F8-B5D9-BA4C46A9A3CA}"/>
    <cellStyle name="60% - Accent3" xfId="990" xr:uid="{A242AF83-2ACA-437E-8925-95C7A90A09BA}"/>
    <cellStyle name="60% - Accent4" xfId="991" xr:uid="{93B6BA5C-C7A3-4150-BA74-883F421237C7}"/>
    <cellStyle name="60% - Accent5" xfId="992" xr:uid="{AB3E0C11-8C82-4E49-8E56-A98F25353B76}"/>
    <cellStyle name="60% - Accent6" xfId="993" xr:uid="{AC223ADC-36F3-4616-84C6-ABA3129B6909}"/>
    <cellStyle name="60% - Акцент1" xfId="994" xr:uid="{8543E992-3434-4938-B714-C912EC871AE7}"/>
    <cellStyle name="60% — акцент1" xfId="995" xr:uid="{7EB3844D-E25C-4E33-9BEA-8F6036B9EF79}"/>
    <cellStyle name="60% - Акцент1_22.12.2020 Додатки бюджет 2021 Коди нові" xfId="996" xr:uid="{5E7737C0-640D-40ED-8AF1-A34861DE2727}"/>
    <cellStyle name="60% — акцент1_Дод 1 доходи" xfId="997" xr:uid="{001A2260-5D6D-4069-994A-2E0912028F8D}"/>
    <cellStyle name="60% - Акцент1_Додатки бюджет 2020 нова редакція після сесії" xfId="998" xr:uid="{1DAD4FC8-EE67-4F6E-BED8-5A6F02D6083E}"/>
    <cellStyle name="60% — акцент1_НУШ 2023 розподіл ПКМ 1023" xfId="999" xr:uid="{B965F9BD-74B5-48CE-960F-1A88FB4377E6}"/>
    <cellStyle name="60% - Акцент2" xfId="1000" xr:uid="{958BF977-F1D9-4D53-A4A4-573772BFA78C}"/>
    <cellStyle name="60% — акцент2" xfId="1001" xr:uid="{10231A6C-DD93-4576-8571-7616C2110097}"/>
    <cellStyle name="60% - Акцент2_22.12.2020 Додатки бюджет 2021 Коди нові" xfId="1002" xr:uid="{36ED8A55-8104-4D9C-B107-3B3ACF2DE66A}"/>
    <cellStyle name="60% — акцент2_Дод 1 доходи" xfId="1003" xr:uid="{94F7444A-2949-4AB6-AEE0-5A7BBA366CA3}"/>
    <cellStyle name="60% - Акцент2_Додатки бюджет 2020 нова редакція після сесії" xfId="1004" xr:uid="{65C060D0-DA08-49D1-AD11-77FDDB288B11}"/>
    <cellStyle name="60% — акцент2_НУШ 2023 розподіл ПКМ 1023" xfId="1005" xr:uid="{219DE941-69C4-4F58-90FB-68865FF84650}"/>
    <cellStyle name="60% - Акцент3" xfId="1006" xr:uid="{C59B8D5A-ACF8-4C30-ABEC-DE6DEB86033B}"/>
    <cellStyle name="60% — акцент3" xfId="1007" xr:uid="{F86C82AE-5F28-444F-B8A8-D4A00836D111}"/>
    <cellStyle name="60% - Акцент3_22.12.2020 Додатки бюджет 2021 Коди нові" xfId="1008" xr:uid="{E5006E20-A2A9-42C9-BF08-95AA2DDA0F43}"/>
    <cellStyle name="60% — акцент3_Дод 1 доходи" xfId="1009" xr:uid="{20F2DB2A-F466-4281-B99D-CFB1F8257282}"/>
    <cellStyle name="60% - Акцент3_Додатки бюджет 2020 нова редакція після сесії" xfId="1010" xr:uid="{68A587AD-CEDB-448C-9798-17553E015490}"/>
    <cellStyle name="60% — акцент3_НУШ 2023 розподіл ПКМ 1023" xfId="1011" xr:uid="{25E4A030-0B9C-44E2-8306-8EDDFC386D1F}"/>
    <cellStyle name="60% - Акцент4" xfId="1012" xr:uid="{536B61B4-F9D2-4F72-BAFA-E6A9380F8D36}"/>
    <cellStyle name="60% — акцент4" xfId="1013" xr:uid="{09B4234A-DC23-431C-9F48-92C420CC9AA1}"/>
    <cellStyle name="60% - Акцент4_22.12.2020 Додатки бюджет 2021 Коди нові" xfId="1014" xr:uid="{EC60A6FB-BBC4-4F2E-BC37-0595EB4E69CF}"/>
    <cellStyle name="60% — акцент4_Дод 1 доходи" xfId="1015" xr:uid="{EBF3707D-331C-47E9-8B0A-C9B0EB730E27}"/>
    <cellStyle name="60% - Акцент4_Додатки бюджет 2020 нова редакція після сесії" xfId="1016" xr:uid="{DA6B4218-C675-4F43-A392-836F34D22A8A}"/>
    <cellStyle name="60% — акцент4_НУШ 2023 розподіл ПКМ 1023" xfId="1017" xr:uid="{7AF1F81C-2AFE-4C9D-B824-6D6F697A5EF7}"/>
    <cellStyle name="60% - Акцент5" xfId="1018" xr:uid="{CBC0F8A2-6378-450B-8888-1ADF54196760}"/>
    <cellStyle name="60% — акцент5" xfId="1019" xr:uid="{84CE919F-9B36-4690-97EA-8D1641C73519}"/>
    <cellStyle name="60% - Акцент5_22.12.2020 Додатки бюджет 2021 Коди нові" xfId="1020" xr:uid="{D59CC225-A805-4DA1-A7ED-E53A08EC4572}"/>
    <cellStyle name="60% — акцент5_Дод 1 доходи" xfId="1021" xr:uid="{5B00E7CA-8209-4BAD-88A8-2142184A1411}"/>
    <cellStyle name="60% - Акцент5_Додатки бюджет 2020 нова редакція після сесії" xfId="1022" xr:uid="{8CE97C02-4ADE-446A-8949-EFE5478D3F61}"/>
    <cellStyle name="60% — акцент5_НУШ 2023 розподіл ПКМ 1023" xfId="1023" xr:uid="{25AEAFCC-BD53-4367-AF50-B6E06FFAB237}"/>
    <cellStyle name="60% - Акцент6" xfId="1024" xr:uid="{996F48A3-443C-44C7-8606-207E3DE990CE}"/>
    <cellStyle name="60% — акцент6" xfId="1025" xr:uid="{1CCFB14A-916B-4C16-A94E-EE27C535E985}"/>
    <cellStyle name="60% - Акцент6_22.12.2020 Додатки бюджет 2021 Коди нові" xfId="1026" xr:uid="{3BAA59BD-25CB-4BA5-A2BF-BFC65BB63DFC}"/>
    <cellStyle name="60% — акцент6_Дод 1 доходи" xfId="1027" xr:uid="{DB93CBC7-0B80-49E8-B3E8-963CBE1D5D74}"/>
    <cellStyle name="60% - Акцент6_Додатки бюджет 2020 нова редакція після сесії" xfId="1028" xr:uid="{53AF2AA5-BB57-4847-B31C-BA43971D43E6}"/>
    <cellStyle name="60% — акцент6_НУШ 2023 розподіл ПКМ 1023" xfId="1029" xr:uid="{41B260BC-172A-4DC0-A59C-D78B822EDFB5}"/>
    <cellStyle name="60% – Акцентування1" xfId="1030" xr:uid="{DE279E1D-0C03-4A78-B77C-E5AE45797774}"/>
    <cellStyle name="60% – Акцентування1 10" xfId="1031" xr:uid="{CB904DD5-B115-40A9-894B-4A45830A63F9}"/>
    <cellStyle name="60% – Акцентування1 11" xfId="1032" xr:uid="{4E05A738-1934-4BAB-88D8-BFC0FDD7CEA2}"/>
    <cellStyle name="60% – Акцентування1 12" xfId="1033" xr:uid="{97BEE4A2-5CA9-45D5-8850-1166C41CA259}"/>
    <cellStyle name="60% – Акцентування1 13" xfId="1034" xr:uid="{2B1D57A1-D22D-41C9-9CE2-EDC5598AE427}"/>
    <cellStyle name="60% – Акцентування1 14" xfId="1035" xr:uid="{4B186E28-9163-480F-9EAE-A819A69A8166}"/>
    <cellStyle name="60% – Акцентування1 14 2" xfId="1036" xr:uid="{A6D9B713-43AE-43B1-80C5-3DF4286690F1}"/>
    <cellStyle name="60% – Акцентування1 14 3" xfId="1037" xr:uid="{4E3A3B01-0F35-4A79-BCD1-595A25B5331F}"/>
    <cellStyle name="60% – Акцентування1 15" xfId="1038" xr:uid="{26D7B94F-2C40-4AE3-BAA9-787187F1A417}"/>
    <cellStyle name="60% – Акцентування1 15 2" xfId="1039" xr:uid="{43E25BB0-52B4-4095-B03D-72C668F42363}"/>
    <cellStyle name="60% – Акцентування1 16" xfId="1040" xr:uid="{BD980A5A-5EF0-4183-A804-5F4721AF6D6A}"/>
    <cellStyle name="60% – Акцентування1 16 2" xfId="1041" xr:uid="{C5771633-3008-4E09-AC79-DB2A6ACF0D0D}"/>
    <cellStyle name="60% – Акцентування1 17" xfId="1042" xr:uid="{689678B7-B4C5-40A0-8DE7-C8F1A49DB697}"/>
    <cellStyle name="60% – Акцентування1 18" xfId="1043" xr:uid="{1C0B5FD5-57EC-4050-82C6-318151215E3C}"/>
    <cellStyle name="60% – Акцентування1 19" xfId="1044" xr:uid="{BC89BE22-ECFC-431E-B097-355309340229}"/>
    <cellStyle name="60% – Акцентування1 2" xfId="1045" xr:uid="{0E97FC01-6FC6-4F6F-81D7-F6F730375887}"/>
    <cellStyle name="60% – Акцентування1 2 10" xfId="1046" xr:uid="{9B4D47B7-78C3-4B2B-B759-720291BA9DB7}"/>
    <cellStyle name="60% – Акцентування1 2 11" xfId="1047" xr:uid="{631DA97E-8AD9-4B0F-B442-D7C8CB4BFAC4}"/>
    <cellStyle name="60% – Акцентування1 2 2" xfId="1048" xr:uid="{CBE7E3E0-97A8-413B-9DBB-C2C48DBB0694}"/>
    <cellStyle name="60% – Акцентування1 2 3" xfId="1049" xr:uid="{65B02C44-A11B-414B-AAA5-D28111B25AE6}"/>
    <cellStyle name="60% – Акцентування1 2 4" xfId="1050" xr:uid="{3A14B111-42C0-4ADF-A297-863DF7D704E4}"/>
    <cellStyle name="60% – Акцентування1 2 5" xfId="1051" xr:uid="{CE869877-6473-499B-8543-3DE17F07D827}"/>
    <cellStyle name="60% – Акцентування1 2 6" xfId="1052" xr:uid="{6FB35EB5-51E0-4ADD-B105-95493722C952}"/>
    <cellStyle name="60% – Акцентування1 2 7" xfId="1053" xr:uid="{E3AA58EE-C9C9-471B-AE6B-DDE7B2EBBD08}"/>
    <cellStyle name="60% – Акцентування1 2 8" xfId="1054" xr:uid="{FC69FF55-8D5B-48A5-B735-E7595700BEFC}"/>
    <cellStyle name="60% – Акцентування1 2 9" xfId="1055" xr:uid="{2CFD0685-A465-447A-9B31-36A24AE068F1}"/>
    <cellStyle name="60% – Акцентування1 20" xfId="1056" xr:uid="{BC0E9D49-1D64-4A6A-BCF9-FA8200C4544C}"/>
    <cellStyle name="60% – Акцентування1 20 2" xfId="1057" xr:uid="{5557A025-8B5C-4386-A528-8232ACAE4AF3}"/>
    <cellStyle name="60% – Акцентування1 21" xfId="1058" xr:uid="{5196385E-2F82-4DCA-89E9-434F537E326B}"/>
    <cellStyle name="60% – Акцентування1 22" xfId="1059" xr:uid="{DA2D6355-818E-42B5-AFD7-DD3B9B7DCAA5}"/>
    <cellStyle name="60% – Акцентування1 23" xfId="1060" xr:uid="{5B32977B-1968-45A8-B8C3-58E635F33439}"/>
    <cellStyle name="60% – Акцентування1 24" xfId="1061" xr:uid="{336ED238-FBCB-49F5-B4FC-CE0B1B438FDB}"/>
    <cellStyle name="60% – Акцентування1 3" xfId="1062" xr:uid="{DA2DFD34-2663-4D61-9817-B6601FC23719}"/>
    <cellStyle name="60% – Акцентування1 4" xfId="1063" xr:uid="{DB755591-2679-4BCE-891E-5D7FC3489D30}"/>
    <cellStyle name="60% – Акцентування1 5" xfId="1064" xr:uid="{67AA3658-834E-4D38-B2AB-DE3B66127969}"/>
    <cellStyle name="60% – Акцентування1 6" xfId="1065" xr:uid="{8BA274E9-CCD7-45F6-AF00-2946B1275B0D}"/>
    <cellStyle name="60% – Акцентування1 7" xfId="1066" xr:uid="{536E266D-0C69-40AB-B076-9A5243152351}"/>
    <cellStyle name="60% – Акцентування1 7 2" xfId="1067" xr:uid="{6BDCF1C1-5A93-4136-B854-25F46CA12EC5}"/>
    <cellStyle name="60% – Акцентування1 7 3" xfId="1068" xr:uid="{A7AABBA1-0360-441A-ABCD-FD0A2A5A5762}"/>
    <cellStyle name="60% – Акцентування1 7 4" xfId="1069" xr:uid="{E4FFF2CA-3C27-4103-B88D-57157FA80397}"/>
    <cellStyle name="60% – Акцентування1 8" xfId="1070" xr:uid="{17CB6A69-7175-4C07-8818-085C91097C3C}"/>
    <cellStyle name="60% – Акцентування1 8 2" xfId="1071" xr:uid="{07495BCE-3F4A-422B-8D6B-35D469ED2A33}"/>
    <cellStyle name="60% – Акцентування1 8 3" xfId="1072" xr:uid="{E5D66D8A-94AF-4770-A408-B8DA8B9B84E5}"/>
    <cellStyle name="60% – Акцентування1 9" xfId="1073" xr:uid="{7DCFFB67-8B3E-40C9-B24D-945B912B722A}"/>
    <cellStyle name="60% – Акцентування1 9 2" xfId="1074" xr:uid="{0BF98084-B7EF-4836-B046-BEE2F43E8173}"/>
    <cellStyle name="60% – Акцентування2" xfId="1075" xr:uid="{408CA852-C27F-4A86-85C7-7E0ADE95E109}"/>
    <cellStyle name="60% – Акцентування2 10" xfId="1076" xr:uid="{D3187A15-AE52-4852-BD86-7E3C91AE509C}"/>
    <cellStyle name="60% – Акцентування2 11" xfId="1077" xr:uid="{0173A055-70DB-4EF4-9788-0E89853B698B}"/>
    <cellStyle name="60% – Акцентування2 12" xfId="1078" xr:uid="{1A374A69-4579-4F69-97E2-C010D1CAAE87}"/>
    <cellStyle name="60% – Акцентування2 13" xfId="1079" xr:uid="{CD546F63-B2A2-4636-AD3C-7C9FE4A06BC5}"/>
    <cellStyle name="60% – Акцентування2 14" xfId="1080" xr:uid="{121B598E-821E-4598-9127-DFB735F02F4F}"/>
    <cellStyle name="60% – Акцентування2 14 2" xfId="1081" xr:uid="{D7BEF5F1-7D01-414B-BFAB-37707CC5A2D3}"/>
    <cellStyle name="60% – Акцентування2 14 3" xfId="1082" xr:uid="{47A8370B-0833-4DA2-99B4-7DF38960622A}"/>
    <cellStyle name="60% – Акцентування2 15" xfId="1083" xr:uid="{1EA2D5EC-B3D6-4367-9253-B97882A49B41}"/>
    <cellStyle name="60% – Акцентування2 15 2" xfId="1084" xr:uid="{6AC900A8-5E9F-49EA-B422-193E2F5CEA8F}"/>
    <cellStyle name="60% – Акцентування2 16" xfId="1085" xr:uid="{F12EEDD4-6D9F-4726-AC65-A3CA03F887A2}"/>
    <cellStyle name="60% – Акцентування2 16 2" xfId="1086" xr:uid="{5945A2B8-DFC6-4C3C-AF37-B79926E5D325}"/>
    <cellStyle name="60% – Акцентування2 17" xfId="1087" xr:uid="{FB3F3645-ABD5-4910-AED9-68CE14F783B9}"/>
    <cellStyle name="60% – Акцентування2 18" xfId="1088" xr:uid="{5EE5D9DC-5309-4925-8D87-EF4E454B7A14}"/>
    <cellStyle name="60% – Акцентування2 19" xfId="1089" xr:uid="{66008497-3F32-43DD-BA32-63DAE6516B1E}"/>
    <cellStyle name="60% – Акцентування2 2" xfId="1090" xr:uid="{DC78CE88-79F6-4E9F-89EF-2047CC684719}"/>
    <cellStyle name="60% – Акцентування2 2 10" xfId="1091" xr:uid="{74700DE2-131B-4C2D-8CD1-814682611AEC}"/>
    <cellStyle name="60% – Акцентування2 2 11" xfId="1092" xr:uid="{AE3333F5-23DD-4B3E-9B34-417561871ABC}"/>
    <cellStyle name="60% – Акцентування2 2 2" xfId="1093" xr:uid="{B7271B38-FEF1-4757-B862-821BF0C6B1D9}"/>
    <cellStyle name="60% – Акцентування2 2 3" xfId="1094" xr:uid="{F2670105-6046-4903-9D18-B1953CD71D82}"/>
    <cellStyle name="60% – Акцентування2 2 4" xfId="1095" xr:uid="{C68AE679-ADA5-42AF-BBF2-EF1E2CB719EB}"/>
    <cellStyle name="60% – Акцентування2 2 5" xfId="1096" xr:uid="{EEBA96B0-98C9-404C-9480-0370EF8B5E46}"/>
    <cellStyle name="60% – Акцентування2 2 6" xfId="1097" xr:uid="{69EC2338-B6AC-46E9-ADB0-E8005F2075DD}"/>
    <cellStyle name="60% – Акцентування2 2 7" xfId="1098" xr:uid="{78587567-9892-440A-AD5F-38221D4E082F}"/>
    <cellStyle name="60% – Акцентування2 2 8" xfId="1099" xr:uid="{A753C746-6033-4AF6-8466-85D77989B1EE}"/>
    <cellStyle name="60% – Акцентування2 2 9" xfId="1100" xr:uid="{5FE711BB-55F5-4BEF-B3BC-0E84A62FE0CF}"/>
    <cellStyle name="60% – Акцентування2 20" xfId="1101" xr:uid="{861EC39D-3D36-4919-A37F-378604CEE91F}"/>
    <cellStyle name="60% – Акцентування2 20 2" xfId="1102" xr:uid="{FECC5AB0-956A-48C6-B5A1-01F8D2A6398B}"/>
    <cellStyle name="60% – Акцентування2 21" xfId="1103" xr:uid="{6E7E0615-D801-46FE-B601-3E609E2F09DB}"/>
    <cellStyle name="60% – Акцентування2 22" xfId="1104" xr:uid="{8F8DA351-F2F3-4821-97CE-AA01B34D9CCF}"/>
    <cellStyle name="60% – Акцентування2 23" xfId="1105" xr:uid="{A319560D-D47B-41D9-A104-5724AD0BEEF8}"/>
    <cellStyle name="60% – Акцентування2 24" xfId="1106" xr:uid="{89471922-5314-42C8-8CD2-F4DBF3DAD3B4}"/>
    <cellStyle name="60% – Акцентування2 3" xfId="1107" xr:uid="{DC9D5C42-961F-4560-B954-BDAD90EDBA29}"/>
    <cellStyle name="60% – Акцентування2 4" xfId="1108" xr:uid="{7DD24748-CFCD-43A7-B0F5-6A781991BA9A}"/>
    <cellStyle name="60% – Акцентування2 5" xfId="1109" xr:uid="{8A43DB3D-ED09-40F4-92B7-EFE3CBBADB0C}"/>
    <cellStyle name="60% – Акцентування2 6" xfId="1110" xr:uid="{5A2DB44A-2891-43E7-A476-5AB253B59CF9}"/>
    <cellStyle name="60% – Акцентування2 7" xfId="1111" xr:uid="{61674F96-973A-4495-B75D-BBE3C3263676}"/>
    <cellStyle name="60% – Акцентування2 7 2" xfId="1112" xr:uid="{B267EACD-A3CB-42DE-8CE0-CCB079AC16AF}"/>
    <cellStyle name="60% – Акцентування2 7 3" xfId="1113" xr:uid="{BC66FD5B-4B5E-4480-AF79-88A6CF0C6EFE}"/>
    <cellStyle name="60% – Акцентування2 7 4" xfId="1114" xr:uid="{6E4EDE8B-4119-45AD-924D-D32D4CB94FB2}"/>
    <cellStyle name="60% – Акцентування2 8" xfId="1115" xr:uid="{F535CC66-0DE6-4F9A-AD7B-B7889ABA3322}"/>
    <cellStyle name="60% – Акцентування2 8 2" xfId="1116" xr:uid="{694B50BD-6524-4A13-BCFE-1BCCAE7F067C}"/>
    <cellStyle name="60% – Акцентування2 8 3" xfId="1117" xr:uid="{030D3820-D97C-4443-A136-1E435AEF3A2B}"/>
    <cellStyle name="60% – Акцентування2 9" xfId="1118" xr:uid="{399553DD-6595-4419-9570-AFD73A99AFBF}"/>
    <cellStyle name="60% – Акцентування2 9 2" xfId="1119" xr:uid="{F8EF8B96-FF08-4A94-8D01-AFDF62BCA228}"/>
    <cellStyle name="60% – Акцентування3" xfId="1120" xr:uid="{78A255EC-FF99-4093-B3CC-FF87C80C8AC2}"/>
    <cellStyle name="60% – Акцентування3 10" xfId="1121" xr:uid="{0B3A5975-2070-4E65-8700-AFF53DC69FF7}"/>
    <cellStyle name="60% – Акцентування3 11" xfId="1122" xr:uid="{661E8631-1EA9-471B-8A04-575813DD4795}"/>
    <cellStyle name="60% – Акцентування3 12" xfId="1123" xr:uid="{5DA7BF39-467D-4887-9DB1-8B3BE13234A0}"/>
    <cellStyle name="60% – Акцентування3 13" xfId="1124" xr:uid="{8C0553A9-25A1-4C22-A9E6-F55BC9D99E29}"/>
    <cellStyle name="60% – Акцентування3 14" xfId="1125" xr:uid="{F3184D1A-83E6-4770-8F40-BEFAFD51038E}"/>
    <cellStyle name="60% – Акцентування3 14 2" xfId="1126" xr:uid="{510C1A1C-2F95-43EE-A9EB-89A99F6050DA}"/>
    <cellStyle name="60% – Акцентування3 14 3" xfId="1127" xr:uid="{359B6BB0-A8C1-4F6D-93D2-87FF2DB8064C}"/>
    <cellStyle name="60% – Акцентування3 15" xfId="1128" xr:uid="{748F7668-F0A3-4398-9FE6-96BBAAD6FA97}"/>
    <cellStyle name="60% – Акцентування3 15 2" xfId="1129" xr:uid="{A2DC0DF2-146E-48C7-9BC8-CDDEEA54774C}"/>
    <cellStyle name="60% – Акцентування3 16" xfId="1130" xr:uid="{C4547E89-959A-4232-BA33-0099B32CAB18}"/>
    <cellStyle name="60% – Акцентування3 16 2" xfId="1131" xr:uid="{965E65EA-172D-4142-A313-9AF1AAC4BBEE}"/>
    <cellStyle name="60% – Акцентування3 17" xfId="1132" xr:uid="{3D17BD5A-76E7-4D04-A02A-958A283CF00A}"/>
    <cellStyle name="60% – Акцентування3 18" xfId="1133" xr:uid="{61B63AA8-17FD-4729-96E8-62CBFEB28254}"/>
    <cellStyle name="60% – Акцентування3 19" xfId="1134" xr:uid="{3374CD2B-CD50-4CE8-83FC-2004D932F732}"/>
    <cellStyle name="60% – Акцентування3 2" xfId="1135" xr:uid="{C8DFF70D-08DA-4E9A-BD0B-21D0B01964B8}"/>
    <cellStyle name="60% – Акцентування3 2 10" xfId="1136" xr:uid="{1B0C2F4C-0D67-4089-8AF5-0EF4845B6FCE}"/>
    <cellStyle name="60% – Акцентування3 2 11" xfId="1137" xr:uid="{9453DA26-EC90-4566-82DF-035632ED01EC}"/>
    <cellStyle name="60% – Акцентування3 2 2" xfId="1138" xr:uid="{95B916BF-69C2-4110-927F-0DB80F66E985}"/>
    <cellStyle name="60% – Акцентування3 2 3" xfId="1139" xr:uid="{696DA627-CAC9-4C53-97A3-E9A8D5561640}"/>
    <cellStyle name="60% – Акцентування3 2 4" xfId="1140" xr:uid="{E4075EAB-1B82-469C-A9D5-24484C191239}"/>
    <cellStyle name="60% – Акцентування3 2 5" xfId="1141" xr:uid="{C832BCCD-8DFF-4EEC-9822-A85FE515B559}"/>
    <cellStyle name="60% – Акцентування3 2 6" xfId="1142" xr:uid="{A2CE6E54-13BC-4A85-9748-FA91BA3FC420}"/>
    <cellStyle name="60% – Акцентування3 2 7" xfId="1143" xr:uid="{AAD37256-2CBA-4831-9D60-E6926179AABE}"/>
    <cellStyle name="60% – Акцентування3 2 8" xfId="1144" xr:uid="{0F289BC4-D264-4FF7-B726-AE7397C9CF2E}"/>
    <cellStyle name="60% – Акцентування3 2 9" xfId="1145" xr:uid="{D0B67FB1-3775-4FA3-B244-E944399828D0}"/>
    <cellStyle name="60% – Акцентування3 20" xfId="1146" xr:uid="{5AEDB8AC-5618-4EC9-9A5C-F78C75BAA452}"/>
    <cellStyle name="60% – Акцентування3 20 2" xfId="1147" xr:uid="{3E543CA5-104B-4CBA-AF00-65BA7A1EAEF7}"/>
    <cellStyle name="60% – Акцентування3 21" xfId="1148" xr:uid="{49CB291C-8985-44BA-A87A-EB9ECF2AD3AC}"/>
    <cellStyle name="60% – Акцентування3 22" xfId="1149" xr:uid="{7DF3B853-71F3-43CC-8664-3B581A060942}"/>
    <cellStyle name="60% – Акцентування3 23" xfId="1150" xr:uid="{BF77D236-EE1F-4CF6-B0B8-ACDFBC889B8C}"/>
    <cellStyle name="60% – Акцентування3 24" xfId="1151" xr:uid="{CEECB452-A31B-4DCB-A791-EFA876B87C64}"/>
    <cellStyle name="60% – Акцентування3 3" xfId="1152" xr:uid="{2C73DA14-03D5-4581-9D7B-90FD0802B468}"/>
    <cellStyle name="60% – Акцентування3 4" xfId="1153" xr:uid="{1DF6FDA1-242C-4BFA-B3C3-5140A65E19E8}"/>
    <cellStyle name="60% – Акцентування3 5" xfId="1154" xr:uid="{C8E790A1-80BA-467E-AD54-C5B196A48B4C}"/>
    <cellStyle name="60% – Акцентування3 6" xfId="1155" xr:uid="{5890372B-30B0-4FA2-9C0F-4013DBE3A187}"/>
    <cellStyle name="60% – Акцентування3 7" xfId="1156" xr:uid="{5887BBF4-3E7B-4746-98B2-976B8EC36407}"/>
    <cellStyle name="60% – Акцентування3 7 2" xfId="1157" xr:uid="{9BF9CA7E-04EE-4DE5-980F-04F4B8DAEF97}"/>
    <cellStyle name="60% – Акцентування3 7 3" xfId="1158" xr:uid="{95DE6E05-FA4B-4970-8744-03717A058D28}"/>
    <cellStyle name="60% – Акцентування3 7 4" xfId="1159" xr:uid="{61AA1A0D-35E7-419C-B00D-E725BD4AFE55}"/>
    <cellStyle name="60% – Акцентування3 8" xfId="1160" xr:uid="{416ED493-955A-4DFC-B5BD-862EFBEB961D}"/>
    <cellStyle name="60% – Акцентування3 8 2" xfId="1161" xr:uid="{884D25AC-CA70-40D3-872D-6948DCA399B9}"/>
    <cellStyle name="60% – Акцентування3 8 3" xfId="1162" xr:uid="{12E23EE1-5CE0-4011-846D-EBC1EE109649}"/>
    <cellStyle name="60% – Акцентування3 9" xfId="1163" xr:uid="{B0EF4801-AF83-440A-ADCA-F23DC1BC2D25}"/>
    <cellStyle name="60% – Акцентування3 9 2" xfId="1164" xr:uid="{3EF4BED8-59A3-44AD-92F2-85AB2253F40E}"/>
    <cellStyle name="60% – Акцентування4" xfId="1165" xr:uid="{20F28ACE-F85C-4556-92B1-248F21E4932A}"/>
    <cellStyle name="60% – Акцентування4 10" xfId="1166" xr:uid="{3BA48BDC-F85A-4227-B53E-8395C7442A90}"/>
    <cellStyle name="60% – Акцентування4 11" xfId="1167" xr:uid="{B2B01492-B5D6-4A72-B3CA-19D25F88DA99}"/>
    <cellStyle name="60% – Акцентування4 12" xfId="1168" xr:uid="{1D15B6BE-62E9-477A-B4F8-17F3C67396BE}"/>
    <cellStyle name="60% – Акцентування4 13" xfId="1169" xr:uid="{6604C3EE-E3A9-40DA-BDB7-68D8B770BEDA}"/>
    <cellStyle name="60% – Акцентування4 14" xfId="1170" xr:uid="{45613688-72FD-4DD1-A452-B5545CC0AAFB}"/>
    <cellStyle name="60% – Акцентування4 14 2" xfId="1171" xr:uid="{F5CC6D67-B129-43D8-8D98-A3700AC4023D}"/>
    <cellStyle name="60% – Акцентування4 14 3" xfId="1172" xr:uid="{B89AD9D6-DAE9-4CAE-AACA-D8E711696EEB}"/>
    <cellStyle name="60% – Акцентування4 15" xfId="1173" xr:uid="{3CA59DCC-440E-45C9-9413-88CAC8F6B6BD}"/>
    <cellStyle name="60% – Акцентування4 15 2" xfId="1174" xr:uid="{E8243D18-3E96-4F62-A23E-8B09B02BB782}"/>
    <cellStyle name="60% – Акцентування4 16" xfId="1175" xr:uid="{4CF51646-F54A-4D29-A97A-3F5EF930F753}"/>
    <cellStyle name="60% – Акцентування4 16 2" xfId="1176" xr:uid="{750E034B-392C-43D3-B5DC-6E2DA98686D5}"/>
    <cellStyle name="60% – Акцентування4 17" xfId="1177" xr:uid="{DF717D6F-FA6A-44E1-845A-86ED7B03B45A}"/>
    <cellStyle name="60% – Акцентування4 18" xfId="1178" xr:uid="{4E9F0626-4DA5-4467-BA25-53E812323086}"/>
    <cellStyle name="60% – Акцентування4 19" xfId="1179" xr:uid="{631F8C1A-28D9-4DBE-91BB-A9E1F276CE41}"/>
    <cellStyle name="60% – Акцентування4 2" xfId="1180" xr:uid="{0FD49725-A041-4207-9A35-CCC878E03BC1}"/>
    <cellStyle name="60% – Акцентування4 2 10" xfId="1181" xr:uid="{C9C1F772-2024-4710-89B3-743C9E881379}"/>
    <cellStyle name="60% – Акцентування4 2 11" xfId="1182" xr:uid="{E71D6C39-5915-4249-94CC-5695BA8CAE25}"/>
    <cellStyle name="60% – Акцентування4 2 2" xfId="1183" xr:uid="{BE6511DA-CB40-48B4-8095-41C8B4635F22}"/>
    <cellStyle name="60% – Акцентування4 2 3" xfId="1184" xr:uid="{EC0C9D10-0866-4268-9ABB-74268DBF7EE8}"/>
    <cellStyle name="60% – Акцентування4 2 4" xfId="1185" xr:uid="{BB7DF768-1BEA-4B56-A55B-C79D2ECCAC17}"/>
    <cellStyle name="60% – Акцентування4 2 5" xfId="1186" xr:uid="{18A1E449-554B-40E9-845B-74A675570AFC}"/>
    <cellStyle name="60% – Акцентування4 2 6" xfId="1187" xr:uid="{6A94F7EF-F3CD-4A8E-A594-72A6C9A00A1B}"/>
    <cellStyle name="60% – Акцентування4 2 7" xfId="1188" xr:uid="{F2FC4AE5-A5BD-4166-8E68-9C844471B77A}"/>
    <cellStyle name="60% – Акцентування4 2 8" xfId="1189" xr:uid="{984380E6-78EA-401B-A8A3-0E94527C7B61}"/>
    <cellStyle name="60% – Акцентування4 2 9" xfId="1190" xr:uid="{A40BD343-0D14-4637-ACFD-F843A85DE2A4}"/>
    <cellStyle name="60% – Акцентування4 20" xfId="1191" xr:uid="{EF181F55-8756-4D05-84E3-31D424B84661}"/>
    <cellStyle name="60% – Акцентування4 20 2" xfId="1192" xr:uid="{A6C94A79-115F-4F8D-BEB0-216BA3D796B4}"/>
    <cellStyle name="60% – Акцентування4 21" xfId="1193" xr:uid="{3ADECCE8-71D7-4A28-AFFB-A95B9D10164A}"/>
    <cellStyle name="60% – Акцентування4 22" xfId="1194" xr:uid="{DACBB94B-E56C-4859-877C-14AD29C31101}"/>
    <cellStyle name="60% – Акцентування4 23" xfId="1195" xr:uid="{B0B662CD-2D2D-49FB-9DF3-1ACCDF20369A}"/>
    <cellStyle name="60% – Акцентування4 24" xfId="1196" xr:uid="{7F440C0F-2F26-4188-BFCC-098681EF1677}"/>
    <cellStyle name="60% – Акцентування4 3" xfId="1197" xr:uid="{7FFAE1AF-42C4-4D92-A85E-A87D934B323B}"/>
    <cellStyle name="60% – Акцентування4 4" xfId="1198" xr:uid="{1E5F6604-9C3A-4E38-9C4E-F1E6B8D8A32D}"/>
    <cellStyle name="60% – Акцентування4 5" xfId="1199" xr:uid="{6FE92DD6-A355-40C8-B7C7-D0A696EA8A64}"/>
    <cellStyle name="60% – Акцентування4 6" xfId="1200" xr:uid="{7CE17236-AEBF-4D5F-AA22-3F11A4B64400}"/>
    <cellStyle name="60% – Акцентування4 7" xfId="1201" xr:uid="{278A9827-0092-4EDA-878A-E7934108FCEF}"/>
    <cellStyle name="60% – Акцентування4 7 2" xfId="1202" xr:uid="{8B19DE41-0D26-4558-835E-1F33987C749F}"/>
    <cellStyle name="60% – Акцентування4 7 3" xfId="1203" xr:uid="{7E136CF0-8BAE-4E30-9E3F-1743981D02D5}"/>
    <cellStyle name="60% – Акцентування4 7 4" xfId="1204" xr:uid="{E8121BCC-5AF4-4862-8930-4564CDD47EFA}"/>
    <cellStyle name="60% – Акцентування4 8" xfId="1205" xr:uid="{EA3F8019-376A-4DFF-83C5-BDBBCD004C87}"/>
    <cellStyle name="60% – Акцентування4 8 2" xfId="1206" xr:uid="{2CA59593-2FEC-49FF-A109-CACBFB061938}"/>
    <cellStyle name="60% – Акцентування4 8 3" xfId="1207" xr:uid="{D3BA3ADD-6E7D-4E81-9F61-413E035447ED}"/>
    <cellStyle name="60% – Акцентування4 9" xfId="1208" xr:uid="{E2BB2B29-CEDC-49B2-91DF-D887A689B7AB}"/>
    <cellStyle name="60% – Акцентування4 9 2" xfId="1209" xr:uid="{F050E024-EA82-4324-8E29-866BBB4C72E5}"/>
    <cellStyle name="60% – Акцентування5" xfId="1210" xr:uid="{C00B5D13-DDCA-4EA4-9607-A4DB9E200D01}"/>
    <cellStyle name="60% – Акцентування5 10" xfId="1211" xr:uid="{D426A4E0-61A2-4438-AF63-E93C1A9C22B3}"/>
    <cellStyle name="60% – Акцентування5 11" xfId="1212" xr:uid="{E303FE00-937F-4596-8498-E9E9617333C7}"/>
    <cellStyle name="60% – Акцентування5 12" xfId="1213" xr:uid="{337DC14D-3416-46BC-8A51-DD5D6D5CED95}"/>
    <cellStyle name="60% – Акцентування5 13" xfId="1214" xr:uid="{0A86BD96-79F9-49CD-981E-8C34F21370C7}"/>
    <cellStyle name="60% – Акцентування5 14" xfId="1215" xr:uid="{3FDFDCE5-7266-419F-A3D1-BA83869D931E}"/>
    <cellStyle name="60% – Акцентування5 14 2" xfId="1216" xr:uid="{D2CB713C-8D26-47D0-9293-B3AF2A7CD2D0}"/>
    <cellStyle name="60% – Акцентування5 14 3" xfId="1217" xr:uid="{BAE33311-889A-4D24-AD9B-CBD7CA65A704}"/>
    <cellStyle name="60% – Акцентування5 15" xfId="1218" xr:uid="{0696483A-F191-4D85-9280-621BC37C438F}"/>
    <cellStyle name="60% – Акцентування5 15 2" xfId="1219" xr:uid="{8C38FE6B-70F5-4E26-A5F2-D5E5D0E1418F}"/>
    <cellStyle name="60% – Акцентування5 16" xfId="1220" xr:uid="{5F495F1D-11C8-47C5-A758-B24E16BAFC9A}"/>
    <cellStyle name="60% – Акцентування5 16 2" xfId="1221" xr:uid="{89873315-BA82-465C-968B-FB76EC386510}"/>
    <cellStyle name="60% – Акцентування5 17" xfId="1222" xr:uid="{ED60D65F-3D11-489E-BE80-1E3DC22E5F25}"/>
    <cellStyle name="60% – Акцентування5 18" xfId="1223" xr:uid="{71500480-4A6C-432C-A33E-6652AF1E8287}"/>
    <cellStyle name="60% – Акцентування5 19" xfId="1224" xr:uid="{7AF4F962-7CCA-4E44-87E6-591E237ECA85}"/>
    <cellStyle name="60% – Акцентування5 2" xfId="1225" xr:uid="{DE3D788A-A021-4FD6-B771-F867CB3AC770}"/>
    <cellStyle name="60% – Акцентування5 2 10" xfId="1226" xr:uid="{48359485-8C58-4725-BB33-B28DCC966DA8}"/>
    <cellStyle name="60% – Акцентування5 2 11" xfId="1227" xr:uid="{CB61D629-A9FF-40D3-ABC4-1B1D50FD1236}"/>
    <cellStyle name="60% – Акцентування5 2 2" xfId="1228" xr:uid="{5AE32CF0-D108-4EE3-A372-FA2D6DBFEB16}"/>
    <cellStyle name="60% – Акцентування5 2 3" xfId="1229" xr:uid="{91C91D2E-7913-4542-9D30-464FFD3C220C}"/>
    <cellStyle name="60% – Акцентування5 2 4" xfId="1230" xr:uid="{52295A39-A4F8-43E5-9762-E3BAF9F8F7CF}"/>
    <cellStyle name="60% – Акцентування5 2 5" xfId="1231" xr:uid="{F6F79AC3-0BD1-4E49-B7A9-931EDE954306}"/>
    <cellStyle name="60% – Акцентування5 2 6" xfId="1232" xr:uid="{7191A43D-ADE0-40FE-A356-CC8C3EA8D1E1}"/>
    <cellStyle name="60% – Акцентування5 2 7" xfId="1233" xr:uid="{2C4E2F8A-98A3-42DB-9088-13E622F58282}"/>
    <cellStyle name="60% – Акцентування5 2 8" xfId="1234" xr:uid="{D76AD355-C51D-438D-B6F8-B31F0CEBD0F2}"/>
    <cellStyle name="60% – Акцентування5 2 9" xfId="1235" xr:uid="{4F24C699-867E-43A7-9474-04407CFF6B06}"/>
    <cellStyle name="60% – Акцентування5 20" xfId="1236" xr:uid="{20FA4A76-A2C3-4DDD-A714-0F0CE41469E6}"/>
    <cellStyle name="60% – Акцентування5 20 2" xfId="1237" xr:uid="{08CAD8F6-CF91-4AFC-A9B1-5B48043D4C08}"/>
    <cellStyle name="60% – Акцентування5 21" xfId="1238" xr:uid="{832AA833-9DEE-4FBD-938D-E77959D8F683}"/>
    <cellStyle name="60% – Акцентування5 22" xfId="1239" xr:uid="{748D8400-B480-475A-BF49-DC94A733BD5D}"/>
    <cellStyle name="60% – Акцентування5 23" xfId="1240" xr:uid="{D045C78A-E745-439D-9A42-C876CB5AB44F}"/>
    <cellStyle name="60% – Акцентування5 24" xfId="1241" xr:uid="{6588EFA1-5AAF-4885-B158-5DBC58900BB0}"/>
    <cellStyle name="60% – Акцентування5 3" xfId="1242" xr:uid="{AD00D896-1856-4E90-B732-9D2AA016578A}"/>
    <cellStyle name="60% – Акцентування5 4" xfId="1243" xr:uid="{9127D460-3897-442B-B7EC-2C617917D143}"/>
    <cellStyle name="60% – Акцентування5 5" xfId="1244" xr:uid="{1470C362-67F4-4523-9E33-A9D79CB42EFC}"/>
    <cellStyle name="60% – Акцентування5 6" xfId="1245" xr:uid="{C9205543-E437-43FE-B98C-455D30C78285}"/>
    <cellStyle name="60% – Акцентування5 7" xfId="1246" xr:uid="{B7504A75-94D9-4FDC-BB24-D2F389809F14}"/>
    <cellStyle name="60% – Акцентування5 7 2" xfId="1247" xr:uid="{86DB862D-DF2B-4232-B9A3-BBECA85C9130}"/>
    <cellStyle name="60% – Акцентування5 7 3" xfId="1248" xr:uid="{80135C64-EE77-4C1B-817D-AAA5FE09A2DC}"/>
    <cellStyle name="60% – Акцентування5 7 4" xfId="1249" xr:uid="{7D027038-6472-4381-9C77-DF66D46289FF}"/>
    <cellStyle name="60% – Акцентування5 8" xfId="1250" xr:uid="{E6FB7020-B96C-4F04-AFE8-1F10FDE944F5}"/>
    <cellStyle name="60% – Акцентування5 8 2" xfId="1251" xr:uid="{0EEE88F0-F8F1-49CF-A501-980F6B0BFC1C}"/>
    <cellStyle name="60% – Акцентування5 8 3" xfId="1252" xr:uid="{6718ACBC-0A43-42DC-B489-C17C8265521E}"/>
    <cellStyle name="60% – Акцентування5 9" xfId="1253" xr:uid="{34493C05-AE7C-4916-AA66-8F7A6E4993ED}"/>
    <cellStyle name="60% – Акцентування5 9 2" xfId="1254" xr:uid="{FC908FF1-4B17-427E-B77F-2DCBD70C3CA7}"/>
    <cellStyle name="60% – Акцентування6" xfId="1255" xr:uid="{279F6391-A378-42C5-A5AF-93B695F94871}"/>
    <cellStyle name="60% – Акцентування6 10" xfId="1256" xr:uid="{32C3F30E-4D82-47F2-BD57-646AA5B1B3A1}"/>
    <cellStyle name="60% – Акцентування6 11" xfId="1257" xr:uid="{EC14A065-3F1C-4C01-AE45-E67360006201}"/>
    <cellStyle name="60% – Акцентування6 12" xfId="1258" xr:uid="{AEA2F8DA-F20D-4449-81ED-669244422855}"/>
    <cellStyle name="60% – Акцентування6 13" xfId="1259" xr:uid="{4630F167-FFE0-4447-A267-404D04536C63}"/>
    <cellStyle name="60% – Акцентування6 14" xfId="1260" xr:uid="{74E9A941-5098-462E-9176-622C2FC36D3A}"/>
    <cellStyle name="60% – Акцентування6 14 2" xfId="1261" xr:uid="{9A422E79-C6B2-4481-A731-FEC2491CCF30}"/>
    <cellStyle name="60% – Акцентування6 14 3" xfId="1262" xr:uid="{37DFCA05-0292-403C-B2AB-16763680455B}"/>
    <cellStyle name="60% – Акцентування6 15" xfId="1263" xr:uid="{BF6C5FDE-2D7A-408F-AAA8-7DCEE3DF0087}"/>
    <cellStyle name="60% – Акцентування6 15 2" xfId="1264" xr:uid="{6E8C37AF-6D21-4FC4-92A6-B58BDCF017C7}"/>
    <cellStyle name="60% – Акцентування6 16" xfId="1265" xr:uid="{871EBB5F-0E3D-487C-898C-47025478FAB8}"/>
    <cellStyle name="60% – Акцентування6 16 2" xfId="1266" xr:uid="{2D1E859B-EF83-495C-8A21-2628DB93551E}"/>
    <cellStyle name="60% – Акцентування6 17" xfId="1267" xr:uid="{5236C8E4-DEB5-459F-9986-FDB0D6F980FB}"/>
    <cellStyle name="60% – Акцентування6 18" xfId="1268" xr:uid="{2C2F10E5-5DE9-478B-8979-8E945EB12ECE}"/>
    <cellStyle name="60% – Акцентування6 19" xfId="1269" xr:uid="{4716EBF6-E210-4E68-92CA-09507B62483B}"/>
    <cellStyle name="60% – Акцентування6 2" xfId="1270" xr:uid="{8F12C128-CCA1-4C72-A38F-9483AAB048D8}"/>
    <cellStyle name="60% – Акцентування6 2 10" xfId="1271" xr:uid="{21E2819D-AF2B-413E-8721-E1426EAAC786}"/>
    <cellStyle name="60% – Акцентування6 2 11" xfId="1272" xr:uid="{A51F3551-1319-4B9D-B0B0-B9A504729930}"/>
    <cellStyle name="60% – Акцентування6 2 2" xfId="1273" xr:uid="{D1FA3F08-EF5C-42E3-8F52-667EC848487F}"/>
    <cellStyle name="60% – Акцентування6 2 3" xfId="1274" xr:uid="{1FCFFB34-1137-420B-A15B-0D21B409BB7B}"/>
    <cellStyle name="60% – Акцентування6 2 4" xfId="1275" xr:uid="{28B3B71C-3C13-4346-B2FE-B29004925DD7}"/>
    <cellStyle name="60% – Акцентування6 2 5" xfId="1276" xr:uid="{7045AA2B-BBE6-47E0-92CD-8ECADD7326F2}"/>
    <cellStyle name="60% – Акцентування6 2 6" xfId="1277" xr:uid="{C77C720D-D607-4919-AA8A-A43D84582DE8}"/>
    <cellStyle name="60% – Акцентування6 2 7" xfId="1278" xr:uid="{3EAB64C8-E0EA-4182-AE3E-E9D9C479B079}"/>
    <cellStyle name="60% – Акцентування6 2 8" xfId="1279" xr:uid="{2189F922-95A1-4210-A0BA-95623B9C11EF}"/>
    <cellStyle name="60% – Акцентування6 2 9" xfId="1280" xr:uid="{A717F3B6-6205-498F-A384-B134D71CB188}"/>
    <cellStyle name="60% – Акцентування6 20" xfId="1281" xr:uid="{A574E413-D2DD-4B55-B627-A08164FF6868}"/>
    <cellStyle name="60% – Акцентування6 20 2" xfId="1282" xr:uid="{F8654ACE-3A9A-44FA-AC0D-8D393CE4507E}"/>
    <cellStyle name="60% – Акцентування6 21" xfId="1283" xr:uid="{3ED6ADF0-76CC-44B1-9378-79BDEC240821}"/>
    <cellStyle name="60% – Акцентування6 22" xfId="1284" xr:uid="{B9068E72-DD4D-4CDE-A25A-BF243352F63C}"/>
    <cellStyle name="60% – Акцентування6 23" xfId="1285" xr:uid="{EDBFEAC7-8551-4832-BE7F-4F56E07A4346}"/>
    <cellStyle name="60% – Акцентування6 24" xfId="1286" xr:uid="{700370CD-B3EB-4CBE-A020-22EF40589080}"/>
    <cellStyle name="60% – Акцентування6 3" xfId="1287" xr:uid="{C476CC43-799E-4609-93C4-21C3E69FF9D3}"/>
    <cellStyle name="60% – Акцентування6 4" xfId="1288" xr:uid="{D8F71B41-0332-458D-814E-FED705C38348}"/>
    <cellStyle name="60% – Акцентування6 5" xfId="1289" xr:uid="{219C774E-4BC4-4BE8-B23C-45863416EBD4}"/>
    <cellStyle name="60% – Акцентування6 6" xfId="1290" xr:uid="{A64FAE07-0FE4-408B-B9A6-2830091A95E4}"/>
    <cellStyle name="60% – Акцентування6 7" xfId="1291" xr:uid="{5018AACB-41F1-428E-BD2F-41B26FEB201A}"/>
    <cellStyle name="60% – Акцентування6 7 2" xfId="1292" xr:uid="{1208BBE6-B1A4-4F69-8F59-F8F42B7CBF59}"/>
    <cellStyle name="60% – Акцентування6 7 3" xfId="1293" xr:uid="{3EBDC8E3-F180-44D6-8D7B-E7F0A93C145B}"/>
    <cellStyle name="60% – Акцентування6 7 4" xfId="1294" xr:uid="{F7BE0340-597A-466B-86C4-390F0C8A15AB}"/>
    <cellStyle name="60% – Акцентування6 8" xfId="1295" xr:uid="{155C628F-FE55-4705-BA34-18BAFE55AFA5}"/>
    <cellStyle name="60% – Акцентування6 8 2" xfId="1296" xr:uid="{8B64E937-D609-4B79-B7A3-5ABF18EACBD7}"/>
    <cellStyle name="60% – Акцентування6 8 3" xfId="1297" xr:uid="{3EFE8CDD-A8A6-401E-93DB-08D008787A46}"/>
    <cellStyle name="60% – Акцентування6 9" xfId="1298" xr:uid="{ECF56B76-AA2F-4DC3-B730-AA9EA24540A4}"/>
    <cellStyle name="60% – Акцентування6 9 2" xfId="1299" xr:uid="{B32F2262-67C1-4E95-94D7-A05F3EC5C5D2}"/>
    <cellStyle name="60% – колірна тема 1" xfId="1300" xr:uid="{F4F5AE9D-1934-415D-B8CB-B1E7AFAA6AFD}"/>
    <cellStyle name="60% – колірна тема 1 2" xfId="1301" xr:uid="{E4D2C88E-FE9C-4204-AAFF-373BBF095084}"/>
    <cellStyle name="60% – колірна тема 1_додаток до розп №528 від 24.07.2026" xfId="1302" xr:uid="{8BE2A324-1E0A-45AC-B1BD-87967A60B161}"/>
    <cellStyle name="60% – колірна тема 2" xfId="1303" xr:uid="{0CA6FB21-C727-41EF-80C5-739B83BC1A2C}"/>
    <cellStyle name="60% – колірна тема 2 2" xfId="1304" xr:uid="{09A7E640-974C-4A0E-8F11-B96146FA3B66}"/>
    <cellStyle name="60% – колірна тема 2_додаток до розп №528 від 24.07.2026" xfId="1305" xr:uid="{F4598FB8-8B53-4E18-AB7E-E1F283C7FDB5}"/>
    <cellStyle name="60% – колірна тема 3" xfId="1306" xr:uid="{2DA86E9C-AA87-46A7-B71C-7D7EB16F5C0F}"/>
    <cellStyle name="60% – колірна тема 3 2" xfId="1307" xr:uid="{B27299D2-3F09-4C3D-8CB9-C82340414EEB}"/>
    <cellStyle name="60% – колірна тема 3_додаток до розп №528 від 24.07.2026" xfId="1308" xr:uid="{A73E57B3-5F09-4C7D-868D-C6A5A81533E2}"/>
    <cellStyle name="60% – колірна тема 4" xfId="1309" xr:uid="{ED0BA1B0-EE38-41D5-BE87-DBBD6CEBB25D}"/>
    <cellStyle name="60% – колірна тема 4 2" xfId="1310" xr:uid="{78DE288E-4248-47B9-8017-87EC6704AC8D}"/>
    <cellStyle name="60% – колірна тема 4_додаток до розп №528 від 24.07.2026" xfId="1311" xr:uid="{71511B47-EC4C-49B6-9C81-DE2839ACA147}"/>
    <cellStyle name="60% – колірна тема 5" xfId="1312" xr:uid="{32386E4F-98B1-495F-99ED-523E1F32DE30}"/>
    <cellStyle name="60% – колірна тема 5 2" xfId="1313" xr:uid="{5EF92335-4D0E-4A46-BCB9-7E0C82F403D6}"/>
    <cellStyle name="60% – колірна тема 5_додаток до розп №528 від 24.07.2026" xfId="1314" xr:uid="{28DDD15E-B595-47D8-87D7-DAB85804BB5F}"/>
    <cellStyle name="60% – колірна тема 6" xfId="1315" xr:uid="{1E49162D-8AA0-4766-93D6-74A7BA9F839F}"/>
    <cellStyle name="60% – колірна тема 6 2" xfId="1316" xr:uid="{F09F13A7-7D8E-40F4-AD35-3ED6A3EA8A2F}"/>
    <cellStyle name="60% – колірна тема 6_додаток до розп №528 від 24.07.2026" xfId="1317" xr:uid="{DBDC34E3-B2DA-4C6C-890C-B771B1C3E7F3}"/>
    <cellStyle name="60% — Акцент1" xfId="1318" xr:uid="{26C65A8C-2362-48D8-842F-84139E252212}"/>
    <cellStyle name="60% — Акцент2" xfId="1319" xr:uid="{0B3AFD8C-2DF4-4CF1-B0A4-20BE8BAE7EDA}"/>
    <cellStyle name="60% — Акцент3" xfId="1320" xr:uid="{418DBFC0-138B-4D32-B9C1-BF8F80674FFA}"/>
    <cellStyle name="60% — Акцент4" xfId="1321" xr:uid="{150B4213-9FD4-4DEC-818D-4C9A7CBB9EC9}"/>
    <cellStyle name="60% — Акцент5" xfId="1322" xr:uid="{EA209B63-59D5-467F-B349-6C2798EC1D46}"/>
    <cellStyle name="60% — Акцент6" xfId="1323" xr:uid="{2A601C6A-F4A6-4685-A6F6-2713B459BE1E}"/>
    <cellStyle name="Aaia?iue [0]_laroux" xfId="1324" xr:uid="{ABECE99F-2E7A-42BB-8D18-FC4E81E74EAA}"/>
    <cellStyle name="Aaia?iue_laroux" xfId="1325" xr:uid="{3738D9C0-83E7-4D79-B789-A8BAA3965D07}"/>
    <cellStyle name="Accent1" xfId="1326" xr:uid="{9FD75025-11A3-43A2-9F58-01B5070055CA}"/>
    <cellStyle name="Accent2" xfId="1327" xr:uid="{18A07133-ED77-4D88-98FC-3AED0B552375}"/>
    <cellStyle name="Accent3" xfId="1328" xr:uid="{0CAA0A94-91AB-4B32-8FAD-94BD87503873}"/>
    <cellStyle name="Accent4" xfId="1329" xr:uid="{47C210F2-B82A-423F-8621-50B138076768}"/>
    <cellStyle name="Accent5" xfId="1330" xr:uid="{4582A806-60D2-4134-99AA-A6798DE6E1CE}"/>
    <cellStyle name="Accent6" xfId="1331" xr:uid="{754A3326-0998-4EE7-91B9-994A639FE23F}"/>
    <cellStyle name="Bad" xfId="1332" xr:uid="{E3A8F73E-A2D7-4088-A93F-51C55ACB78CE}"/>
    <cellStyle name="C?O" xfId="1333" xr:uid="{A95D6C0B-4C18-4A48-ABF6-8FB6174E8243}"/>
    <cellStyle name="Calculation" xfId="1334" xr:uid="{2C09692B-F153-4F0C-844B-458842017669}"/>
    <cellStyle name="Cena$" xfId="1335" xr:uid="{CE312321-4FAD-4D39-9988-6F5DBFC7CABD}"/>
    <cellStyle name="CenaZ?" xfId="1336" xr:uid="{2B02B7CC-AA1E-4F70-AAD7-027196AE1F6F}"/>
    <cellStyle name="Ceny$" xfId="1337" xr:uid="{CFD023AD-7E09-4648-9DE7-8BB68A9F1E33}"/>
    <cellStyle name="CenyZ?" xfId="1338" xr:uid="{093DCE24-45B5-46A1-9054-969169DDE082}"/>
    <cellStyle name="Check Cell" xfId="1339" xr:uid="{6CCD7584-E91C-446A-99CF-B85F548F0669}"/>
    <cellStyle name="Comma [0]_1996-1997-план 10 місяців" xfId="1340" xr:uid="{DD2AB77B-0DDD-4084-9302-F45EE6C1E23E}"/>
    <cellStyle name="Comma_1996-1997-план 10 місяців" xfId="1341" xr:uid="{AAFEB434-E65F-47AA-A0A8-6B6B1A55FAC9}"/>
    <cellStyle name="Currency [0]_1996-1997-план 10 місяців" xfId="1342" xr:uid="{CA81AB80-0CD9-4B65-A482-D76091752C4B}"/>
    <cellStyle name="Currency_1996-1997-план 10 місяців" xfId="1343" xr:uid="{1A511AF7-3160-4DE1-B2E5-E181AF793500}"/>
    <cellStyle name="Data" xfId="1344" xr:uid="{A166C6BF-41D2-417F-AD3A-EC7525408B92}"/>
    <cellStyle name="Dziesietny [0]_Arkusz1" xfId="1345" xr:uid="{E0806F70-688A-403B-A802-62B4FA5FD9B3}"/>
    <cellStyle name="Dziesietny_Arkusz1" xfId="1346" xr:uid="{DD635AF6-CDB0-470D-ADDF-B92EBAC56EEA}"/>
    <cellStyle name="Explanatory Text" xfId="1347" xr:uid="{E7D83C89-3275-4148-8721-7A29B2D5A789}"/>
    <cellStyle name="Followed Hyperlink" xfId="1348" xr:uid="{168A18BA-BCE9-4CCC-A0EC-CA5E9A4A9E24}"/>
    <cellStyle name="Good" xfId="1349" xr:uid="{BFA93DD0-D5D8-40BE-AF27-8735C83551EE}"/>
    <cellStyle name="Heading 1" xfId="1350" xr:uid="{2CFA634A-F564-4DA5-AF18-158FAB41DB42}"/>
    <cellStyle name="Heading 2" xfId="1351" xr:uid="{65FF34B7-1515-4A37-A474-760778C3E409}"/>
    <cellStyle name="Heading 3" xfId="1352" xr:uid="{E7AAEF49-48EE-4C0D-8D88-9B20D2E3CE68}"/>
    <cellStyle name="Heading 4" xfId="1353" xr:uid="{EFA321BA-75E2-43B8-BD53-E4622B9E4D16}"/>
    <cellStyle name="Headline I" xfId="1354" xr:uid="{4FE13ECF-7444-4A34-9CB6-552953DE916E}"/>
    <cellStyle name="Headline II" xfId="1355" xr:uid="{3851C9F5-4962-44F7-B15E-764432FC34E1}"/>
    <cellStyle name="Headline III" xfId="1356" xr:uid="{751D39F3-6746-4AA2-8965-85118F5F8328}"/>
    <cellStyle name="Hyperlink" xfId="1357" xr:uid="{99B2381B-C245-421C-A823-3BA380CCE1D2}"/>
    <cellStyle name="Iau?iue_laroux" xfId="1358" xr:uid="{0F9A0BA8-BCAA-41D9-905E-708C5F31D7D8}"/>
    <cellStyle name="Input" xfId="1359" xr:uid="{BE9029D8-18EB-42D8-9611-F505897B6B2D}"/>
    <cellStyle name="Linked Cell" xfId="1360" xr:uid="{E3FC655B-5C15-484D-AF0B-2DF180195D4B}"/>
    <cellStyle name="Marza" xfId="1361" xr:uid="{065DB7D9-9A82-412D-8776-E35357BA9359}"/>
    <cellStyle name="Marza%" xfId="1362" xr:uid="{F26DC198-2357-4C76-935B-A945DFD6F574}"/>
    <cellStyle name="Nazwa" xfId="1363" xr:uid="{0FB9374F-C3FD-4B65-9E52-2980B96EB799}"/>
    <cellStyle name="Neutral" xfId="1364" xr:uid="{C3F3E979-C0A0-4B3B-8F11-8552436C48F8}"/>
    <cellStyle name="Normal" xfId="1365" xr:uid="{5D763C16-3D2D-4BDC-BC6D-123F7D2CD732}"/>
    <cellStyle name="Normal_Доходи" xfId="1366" xr:uid="{2D8AC71A-0986-4A58-A923-2BE8D7297B36}"/>
    <cellStyle name="normalni_laroux" xfId="1367" xr:uid="{29B9FD3A-A084-4162-85E5-57137EF7D36D}"/>
    <cellStyle name="Normalny 2" xfId="1368" xr:uid="{F5C85960-9278-414C-AB18-6FC97446D80F}"/>
    <cellStyle name="Normalny 5" xfId="1369" xr:uid="{CC71CD0C-43BC-4DED-94D9-3FA13A8ED40D}"/>
    <cellStyle name="Normalny_A-FOUR TECH" xfId="1370" xr:uid="{202252AC-89C4-4A4A-B085-E7246B305DB1}"/>
    <cellStyle name="Note" xfId="1371" xr:uid="{D1DBAE08-2129-4AF2-857C-927BF94E4163}"/>
    <cellStyle name="Oeiainiaue [0]_laroux" xfId="1372" xr:uid="{D8D03B53-3BA9-4FFE-9E64-88F23D6297D2}"/>
    <cellStyle name="Oeiainiaue_laroux" xfId="1373" xr:uid="{1F6F5229-7E01-4373-9D73-794DD01809B1}"/>
    <cellStyle name="Output" xfId="1374" xr:uid="{1E12917E-85BE-401E-AE1E-0226B1B005E3}"/>
    <cellStyle name="Title" xfId="1375" xr:uid="{70529A76-73B4-426A-A525-EF45E96F1671}"/>
    <cellStyle name="Total" xfId="1376" xr:uid="{BB60BD74-023B-4911-9AC8-3CFBD0E42C94}"/>
    <cellStyle name="TrOds" xfId="1377" xr:uid="{EED8C2C1-EEBC-492C-BBF7-B1CA70ACEB23}"/>
    <cellStyle name="Tytul" xfId="1378" xr:uid="{6F36F004-F83E-4EDB-B39A-8370C16B8B21}"/>
    <cellStyle name="Walutowy [0]_Arkusz1" xfId="1379" xr:uid="{4B0F6C25-6C93-481E-B596-A6D97C2528BF}"/>
    <cellStyle name="Walutowy_Arkusz1" xfId="1380" xr:uid="{18246A9D-56AD-446E-A0CC-97D152F557B6}"/>
    <cellStyle name="Warning Text" xfId="1381" xr:uid="{5E8CB874-956A-4004-B4C6-8A6E14A832FD}"/>
    <cellStyle name="Акцент1" xfId="1382" xr:uid="{DFF4719E-9295-4C14-9913-A4A617B079AD}"/>
    <cellStyle name="Акцент2" xfId="1383" xr:uid="{F297EF29-BE45-47BE-B323-D52B4F24C817}"/>
    <cellStyle name="Акцент3" xfId="1384" xr:uid="{9B09829B-1793-4646-838D-5B043E5444FB}"/>
    <cellStyle name="Акцент4" xfId="1385" xr:uid="{1BF4E767-307E-4FE5-B4DD-F702A13BADA5}"/>
    <cellStyle name="Акцент5" xfId="1386" xr:uid="{F1CE5C1D-9E1F-43D9-B6B4-E1455A5611F4}"/>
    <cellStyle name="Акцент6" xfId="1387" xr:uid="{2BD70FBD-CC21-4062-B059-FF0BBC07FDDF}"/>
    <cellStyle name="Акцентування1" xfId="1388" xr:uid="{D58586B0-81D3-4F5C-879D-9C29560414EF}"/>
    <cellStyle name="Акцентування1 10" xfId="1389" xr:uid="{744D2AEF-FA24-41F3-853B-F4F9980F45CB}"/>
    <cellStyle name="Акцентування1 11" xfId="1390" xr:uid="{71BA91A4-408A-4F9D-B03D-A8740F8C849D}"/>
    <cellStyle name="Акцентування1 12" xfId="1391" xr:uid="{A129D420-1787-41D8-9EDE-AC424192EC1E}"/>
    <cellStyle name="Акцентування1 13" xfId="1392" xr:uid="{C6C813DE-951B-49D7-8CBB-AAF394E0249B}"/>
    <cellStyle name="Акцентування1 14" xfId="1393" xr:uid="{8B87D9C5-6D08-4E58-A8C7-B38D426B10F7}"/>
    <cellStyle name="Акцентування1 14 2" xfId="1394" xr:uid="{FDDE5335-62FF-4DDD-B87A-257BA3A0B0F8}"/>
    <cellStyle name="Акцентування1 14 3" xfId="1395" xr:uid="{B4C5E514-96B1-49D2-B3D8-8FE505739651}"/>
    <cellStyle name="Акцентування1 15" xfId="1396" xr:uid="{8D83AFE9-4D03-4069-93B8-C46251033CD5}"/>
    <cellStyle name="Акцентування1 15 2" xfId="1397" xr:uid="{2910EF96-DA84-49CA-9AD6-0750AB1C91F0}"/>
    <cellStyle name="Акцентування1 16" xfId="1398" xr:uid="{1EBBEE7B-6E43-4F23-8546-65C7FCC80980}"/>
    <cellStyle name="Акцентування1 16 2" xfId="1399" xr:uid="{5DD64E91-284C-4DC3-9CA8-683CD1F902BB}"/>
    <cellStyle name="Акцентування1 17" xfId="1400" xr:uid="{6285C252-7664-41E9-92D3-FFC2BA415D66}"/>
    <cellStyle name="Акцентування1 18" xfId="1401" xr:uid="{EB52A316-2BA6-45BC-82F2-2C527D4F0D62}"/>
    <cellStyle name="Акцентування1 19" xfId="1402" xr:uid="{4EFFCD8D-BBFD-47E8-B563-11DDCD077B33}"/>
    <cellStyle name="Акцентування1 2" xfId="1403" xr:uid="{142BBB01-1F44-4EB3-9830-D1B348F25C64}"/>
    <cellStyle name="Акцентування1 2 10" xfId="1404" xr:uid="{8C7034C7-6290-486D-9612-2F3B828C7DC8}"/>
    <cellStyle name="Акцентування1 2 11" xfId="1405" xr:uid="{6DBE28C1-0B8F-4F14-981A-4AD31EF83CAB}"/>
    <cellStyle name="Акцентування1 2 2" xfId="1406" xr:uid="{C06168CC-C12A-4621-A1CA-229B5575926E}"/>
    <cellStyle name="Акцентування1 2 3" xfId="1407" xr:uid="{AA24DEBC-8A10-4AEC-9410-F213FFF4F9F5}"/>
    <cellStyle name="Акцентування1 2 4" xfId="1408" xr:uid="{A8025E4A-F2AE-4D6B-9084-5A0CF1D15339}"/>
    <cellStyle name="Акцентування1 2 5" xfId="1409" xr:uid="{E0647CC8-4EEA-4074-BEA9-D88C165F1745}"/>
    <cellStyle name="Акцентування1 2 6" xfId="1410" xr:uid="{FBB83684-6583-4062-AC6A-F0BA315FEED9}"/>
    <cellStyle name="Акцентування1 2 7" xfId="1411" xr:uid="{FA64D570-CA40-44A7-843C-01ABD7C1DD76}"/>
    <cellStyle name="Акцентування1 2 8" xfId="1412" xr:uid="{E36CB60C-4458-4585-806F-7C578DCB81D8}"/>
    <cellStyle name="Акцентування1 2 9" xfId="1413" xr:uid="{03A63DDB-1DDB-4F42-94AE-94376B1ACD4D}"/>
    <cellStyle name="Акцентування1 20" xfId="1414" xr:uid="{B1C7F163-D337-4B2E-A316-8C7A4ED76464}"/>
    <cellStyle name="Акцентування1 20 2" xfId="1415" xr:uid="{7FE9DC26-FA08-4562-82F7-A4E528BEE6B1}"/>
    <cellStyle name="Акцентування1 21" xfId="1416" xr:uid="{3B453B1C-0FCB-4BF2-98A5-C38F77DC0ECA}"/>
    <cellStyle name="Акцентування1 22" xfId="1417" xr:uid="{0F6AF40D-5D12-4E4A-A3DA-6FEC55D86D40}"/>
    <cellStyle name="Акцентування1 23" xfId="1418" xr:uid="{EE45DBE3-5AF5-4314-A497-B6BE92C39F44}"/>
    <cellStyle name="Акцентування1 24" xfId="1419" xr:uid="{457E1039-0493-4A71-A1D9-5D18D66F0CF6}"/>
    <cellStyle name="Акцентування1 3" xfId="1420" xr:uid="{546905CC-DA24-456D-AF68-5D433C9FA7B6}"/>
    <cellStyle name="Акцентування1 4" xfId="1421" xr:uid="{20FD5144-E75B-4F3B-94A5-15250AF246A8}"/>
    <cellStyle name="Акцентування1 5" xfId="1422" xr:uid="{B1DE6D2C-3D7A-4238-AB26-0BE4D2B89785}"/>
    <cellStyle name="Акцентування1 6" xfId="1423" xr:uid="{1270D489-68DD-4629-A2FB-5D7F0B049044}"/>
    <cellStyle name="Акцентування1 7" xfId="1424" xr:uid="{16E52F98-5EBD-4683-9B22-B09464BD6123}"/>
    <cellStyle name="Акцентування1 7 2" xfId="1425" xr:uid="{740A019E-2564-4901-8EA4-53D45654848A}"/>
    <cellStyle name="Акцентування1 7 3" xfId="1426" xr:uid="{1B5FC5CF-FCC9-4B7B-986C-DB3F871DD7F5}"/>
    <cellStyle name="Акцентування1 7 4" xfId="1427" xr:uid="{D8E5AA63-4019-425F-B836-A346A90BDFC1}"/>
    <cellStyle name="Акцентування1 8" xfId="1428" xr:uid="{31CA5927-59ED-4989-B688-D5C4CD6FF2DB}"/>
    <cellStyle name="Акцентування1 8 2" xfId="1429" xr:uid="{32E8A3FD-6267-4C6E-8864-FBBAD1E6C637}"/>
    <cellStyle name="Акцентування1 8 3" xfId="1430" xr:uid="{4BB2365C-C3A2-4FB6-9D17-99961C50971F}"/>
    <cellStyle name="Акцентування1 9" xfId="1431" xr:uid="{E95E5CEC-D074-46D1-B0D2-24C529DC9667}"/>
    <cellStyle name="Акцентування1 9 2" xfId="1432" xr:uid="{BC78CA4A-74B6-41F7-B2B2-6297B1F01160}"/>
    <cellStyle name="Акцентування2" xfId="1433" xr:uid="{6FA94D99-F6DA-49F3-85BD-B977242F410E}"/>
    <cellStyle name="Акцентування2 10" xfId="1434" xr:uid="{4EF52085-D73C-484E-8AC1-16059B7047B8}"/>
    <cellStyle name="Акцентування2 11" xfId="1435" xr:uid="{5BC40AAC-931F-49D6-9E26-A653674DD2FE}"/>
    <cellStyle name="Акцентування2 12" xfId="1436" xr:uid="{02F4A677-9901-4636-A85A-8F265F475E08}"/>
    <cellStyle name="Акцентування2 13" xfId="1437" xr:uid="{AFDA883E-46C8-48FB-8990-2F82C347D622}"/>
    <cellStyle name="Акцентування2 14" xfId="1438" xr:uid="{2E506D62-A460-4BAD-A414-C9D8070EF1BD}"/>
    <cellStyle name="Акцентування2 14 2" xfId="1439" xr:uid="{5912F499-69EB-4B3A-8EFA-1C6CF2AA912C}"/>
    <cellStyle name="Акцентування2 14 3" xfId="1440" xr:uid="{2B135965-1CF2-4A5B-BEB7-06591060C1B8}"/>
    <cellStyle name="Акцентування2 15" xfId="1441" xr:uid="{5E72C1B8-6E36-4BA4-A418-0BCC2E2536CE}"/>
    <cellStyle name="Акцентування2 15 2" xfId="1442" xr:uid="{7123944B-3B64-42D3-9F97-07C9B14B52FF}"/>
    <cellStyle name="Акцентування2 16" xfId="1443" xr:uid="{9F943EE5-CBC8-4540-816A-7E8F19AB31FC}"/>
    <cellStyle name="Акцентування2 16 2" xfId="1444" xr:uid="{70E59F24-618E-40E0-8F8D-B7BBB9E2FBFE}"/>
    <cellStyle name="Акцентування2 17" xfId="1445" xr:uid="{EB22B7B0-8C43-4D38-8107-63AD1C7E551A}"/>
    <cellStyle name="Акцентування2 18" xfId="1446" xr:uid="{DB7D5DD0-C06B-4475-B896-CE22BCBF84CD}"/>
    <cellStyle name="Акцентування2 19" xfId="1447" xr:uid="{FC7A5547-DFC8-423E-9042-B0E35EB98DC1}"/>
    <cellStyle name="Акцентування2 2" xfId="1448" xr:uid="{D961025B-BBB0-482F-AE48-CB7F8FCB5C34}"/>
    <cellStyle name="Акцентування2 2 10" xfId="1449" xr:uid="{AC9E6DD0-F602-440C-8ABB-D03FFF74D739}"/>
    <cellStyle name="Акцентування2 2 11" xfId="1450" xr:uid="{E5287AFD-1C90-4070-9877-B6409D4EF742}"/>
    <cellStyle name="Акцентування2 2 2" xfId="1451" xr:uid="{83799385-6D25-4CD4-92A0-FE1AF8DFED82}"/>
    <cellStyle name="Акцентування2 2 3" xfId="1452" xr:uid="{4E0A6C0E-B5BD-4FC7-AC0C-4831FAB9B3BE}"/>
    <cellStyle name="Акцентування2 2 4" xfId="1453" xr:uid="{D87FA92F-4377-450F-9BC3-4EED005F50AB}"/>
    <cellStyle name="Акцентування2 2 5" xfId="1454" xr:uid="{3278B6CA-D50E-4023-A528-A21055435658}"/>
    <cellStyle name="Акцентування2 2 6" xfId="1455" xr:uid="{2D4C2E30-E324-4FFB-928F-18FC8F26AFAF}"/>
    <cellStyle name="Акцентування2 2 7" xfId="1456" xr:uid="{72DB11B2-E43F-4BD2-A00E-7D480110C94B}"/>
    <cellStyle name="Акцентування2 2 8" xfId="1457" xr:uid="{665C285B-370B-4623-90E9-DF29A268ACFE}"/>
    <cellStyle name="Акцентування2 2 9" xfId="1458" xr:uid="{FEE9A583-75D7-4B65-9A40-FA5C150E7E0D}"/>
    <cellStyle name="Акцентування2 20" xfId="1459" xr:uid="{832BABBF-44D1-4228-8BD2-4633626D8F3A}"/>
    <cellStyle name="Акцентування2 20 2" xfId="1460" xr:uid="{9546EDF2-B6C2-4FE2-BA9B-5FF64C4FA11E}"/>
    <cellStyle name="Акцентування2 21" xfId="1461" xr:uid="{363B1B8B-2B98-4FB7-84A9-A2B556F2E7F5}"/>
    <cellStyle name="Акцентування2 22" xfId="1462" xr:uid="{DFAE64EB-FF47-44F2-9D06-DA6FEAF972F2}"/>
    <cellStyle name="Акцентування2 23" xfId="1463" xr:uid="{B2E63A1E-E6A5-443C-9612-AD6ED5A7769E}"/>
    <cellStyle name="Акцентування2 24" xfId="1464" xr:uid="{F55F6CBE-3BE2-4FD0-9E27-0BA78F4D4ABC}"/>
    <cellStyle name="Акцентування2 3" xfId="1465" xr:uid="{3C8D3ED0-883D-4494-BDEB-7645A3D2BABE}"/>
    <cellStyle name="Акцентування2 4" xfId="1466" xr:uid="{3D70DDF8-47DE-4BD6-A775-DD4BB38A3BF8}"/>
    <cellStyle name="Акцентування2 5" xfId="1467" xr:uid="{5BE3273C-CB30-4711-B12D-C92771A45932}"/>
    <cellStyle name="Акцентування2 6" xfId="1468" xr:uid="{DBF7DB94-5642-497A-B2C2-E51EE85C247E}"/>
    <cellStyle name="Акцентування2 7" xfId="1469" xr:uid="{6A5EF824-801B-422E-B5AD-9D17065BDF29}"/>
    <cellStyle name="Акцентування2 7 2" xfId="1470" xr:uid="{4434869B-908D-4AB5-B97E-02216B00AD42}"/>
    <cellStyle name="Акцентування2 7 3" xfId="1471" xr:uid="{11211EAB-35F4-4203-BF67-2B48664793DB}"/>
    <cellStyle name="Акцентування2 7 4" xfId="1472" xr:uid="{C239000E-CE8B-460B-80AE-B6C5EAF89068}"/>
    <cellStyle name="Акцентування2 8" xfId="1473" xr:uid="{384B2CE8-495F-4BE7-9733-81A421938AC0}"/>
    <cellStyle name="Акцентування2 8 2" xfId="1474" xr:uid="{BB9A814A-B051-4AA6-965E-32824EB791F8}"/>
    <cellStyle name="Акцентування2 8 3" xfId="1475" xr:uid="{E2F0C7D3-7EA3-458E-A273-3BB71B6EB1E2}"/>
    <cellStyle name="Акцентування2 9" xfId="1476" xr:uid="{DE270B45-4FD1-44F8-8C78-EB7162ED2292}"/>
    <cellStyle name="Акцентування2 9 2" xfId="1477" xr:uid="{045703A6-E804-4D32-B9D5-D97E1EE93EE3}"/>
    <cellStyle name="Акцентування3" xfId="1478" xr:uid="{4F50E6E9-5483-44E0-A68E-87F45A348CD8}"/>
    <cellStyle name="Акцентування3 10" xfId="1479" xr:uid="{18345DED-C577-4B54-BB2B-0849BDE6C4E9}"/>
    <cellStyle name="Акцентування3 11" xfId="1480" xr:uid="{2B91D971-4908-480D-B8C2-E45B69034B0C}"/>
    <cellStyle name="Акцентування3 12" xfId="1481" xr:uid="{6D150272-07A3-480F-BB21-3F3C08F80040}"/>
    <cellStyle name="Акцентування3 13" xfId="1482" xr:uid="{7B8A3714-30DB-4AF1-B477-B767FF304FB8}"/>
    <cellStyle name="Акцентування3 14" xfId="1483" xr:uid="{820DBAFB-E8BC-494A-B252-B4E40B352D82}"/>
    <cellStyle name="Акцентування3 14 2" xfId="1484" xr:uid="{BA149A50-0819-4FC5-83C5-2EE9488479C1}"/>
    <cellStyle name="Акцентування3 14 3" xfId="1485" xr:uid="{A3513CDE-6EC8-473C-BF29-4563C5B376FD}"/>
    <cellStyle name="Акцентування3 15" xfId="1486" xr:uid="{48C733BB-6A57-4D54-8768-A653E10FD21E}"/>
    <cellStyle name="Акцентування3 15 2" xfId="1487" xr:uid="{9321884A-AB4B-4157-B3A5-8C400978D044}"/>
    <cellStyle name="Акцентування3 16" xfId="1488" xr:uid="{3A351429-DA83-4942-AA60-BC8F56826E09}"/>
    <cellStyle name="Акцентування3 16 2" xfId="1489" xr:uid="{BD8C564C-6DA0-4787-BC2A-00C1A81B8ACB}"/>
    <cellStyle name="Акцентування3 17" xfId="1490" xr:uid="{4E90556D-EDD9-45D4-99DF-3F44338C010D}"/>
    <cellStyle name="Акцентування3 18" xfId="1491" xr:uid="{325CBCA3-BBD3-46A3-959D-18B45B8D8BFE}"/>
    <cellStyle name="Акцентування3 19" xfId="1492" xr:uid="{81AD3978-8440-481D-AE9A-37A86AA05F26}"/>
    <cellStyle name="Акцентування3 2" xfId="1493" xr:uid="{8580F14E-B96B-498F-80E3-D3D93C7F11F9}"/>
    <cellStyle name="Акцентування3 2 10" xfId="1494" xr:uid="{7F239344-1F31-43C0-85CC-80E7FF317B27}"/>
    <cellStyle name="Акцентування3 2 11" xfId="1495" xr:uid="{8C27E9E6-CFA9-4706-AA05-759641249D7C}"/>
    <cellStyle name="Акцентування3 2 2" xfId="1496" xr:uid="{35753CA9-1EA7-4E91-B203-778C4B875201}"/>
    <cellStyle name="Акцентування3 2 3" xfId="1497" xr:uid="{47A198FD-FBE2-4FEF-8259-157EB8BB9D70}"/>
    <cellStyle name="Акцентування3 2 4" xfId="1498" xr:uid="{CDFA7922-8861-48CD-AA7C-88C9D69C0F3E}"/>
    <cellStyle name="Акцентування3 2 5" xfId="1499" xr:uid="{96F2B43B-15C7-4FED-80E5-C5EB8764BD00}"/>
    <cellStyle name="Акцентування3 2 6" xfId="1500" xr:uid="{5CDA1840-A2A1-40BC-86EF-EC7D8FECF504}"/>
    <cellStyle name="Акцентування3 2 7" xfId="1501" xr:uid="{C8FD76F6-61EB-42C8-BAC5-8990F4795B11}"/>
    <cellStyle name="Акцентування3 2 8" xfId="1502" xr:uid="{60A99288-8247-4725-82C5-09AC57F065C1}"/>
    <cellStyle name="Акцентування3 2 9" xfId="1503" xr:uid="{2C4CD9CD-8C03-4E92-BC0B-76F0D1D28AC2}"/>
    <cellStyle name="Акцентування3 20" xfId="1504" xr:uid="{C4CE76D1-F0A3-4A2D-A230-1C00C67747E6}"/>
    <cellStyle name="Акцентування3 20 2" xfId="1505" xr:uid="{D5ABC6F6-5F83-40AC-8CDA-D7DB4D5DD233}"/>
    <cellStyle name="Акцентування3 21" xfId="1506" xr:uid="{C9780ABA-1718-4B9F-BEAE-DE93EA7A6B3F}"/>
    <cellStyle name="Акцентування3 22" xfId="1507" xr:uid="{536F0009-05A2-4172-BCC3-7421A9FCE0BC}"/>
    <cellStyle name="Акцентування3 23" xfId="1508" xr:uid="{FAA10C99-E9F8-4EB2-B4C1-BC3FCF5434E9}"/>
    <cellStyle name="Акцентування3 24" xfId="1509" xr:uid="{019D1ACA-BDB6-4B56-B529-F605DBBB86A3}"/>
    <cellStyle name="Акцентування3 3" xfId="1510" xr:uid="{92491520-9DD5-477E-AE45-E33C006AD52F}"/>
    <cellStyle name="Акцентування3 4" xfId="1511" xr:uid="{2073EE0F-90E4-4616-9BFE-45E75D7C1BA9}"/>
    <cellStyle name="Акцентування3 5" xfId="1512" xr:uid="{55B599FD-1FD8-4592-AE21-8F9E4E1C4768}"/>
    <cellStyle name="Акцентування3 6" xfId="1513" xr:uid="{52317432-B354-4680-9E47-545A12980AD5}"/>
    <cellStyle name="Акцентування3 7" xfId="1514" xr:uid="{E9FAD7ED-E4B6-4412-8234-16A928DA1F0A}"/>
    <cellStyle name="Акцентування3 7 2" xfId="1515" xr:uid="{51274A1D-18E8-453D-98BB-DF432643E82F}"/>
    <cellStyle name="Акцентування3 7 3" xfId="1516" xr:uid="{8AA72E31-4F75-4042-91E3-8FF653F55D71}"/>
    <cellStyle name="Акцентування3 7 4" xfId="1517" xr:uid="{7469150A-D316-43E7-B580-58125B3C6BD3}"/>
    <cellStyle name="Акцентування3 8" xfId="1518" xr:uid="{C6B4253E-D88A-40EB-A490-77B20F6FD5D0}"/>
    <cellStyle name="Акцентування3 8 2" xfId="1519" xr:uid="{CE452E5F-4368-4203-9EAD-4901B61F3475}"/>
    <cellStyle name="Акцентування3 8 3" xfId="1520" xr:uid="{07ED7F53-5EE1-426D-B7B1-4A14E49EED61}"/>
    <cellStyle name="Акцентування3 9" xfId="1521" xr:uid="{2045DA6A-A600-4DCD-ADC0-568E09098E0A}"/>
    <cellStyle name="Акцентування3 9 2" xfId="1522" xr:uid="{6A722298-4616-49AE-AFE2-4B3B52ADABD4}"/>
    <cellStyle name="Акцентування4" xfId="1523" xr:uid="{AA68234D-8E1E-453F-9AF6-DEC4EFE0DD94}"/>
    <cellStyle name="Акцентування4 10" xfId="1524" xr:uid="{0C0EA04D-96C1-44BA-BEF8-1180A2EAAA4F}"/>
    <cellStyle name="Акцентування4 11" xfId="1525" xr:uid="{1BAE626F-1639-49F3-81AB-0F148E78420B}"/>
    <cellStyle name="Акцентування4 12" xfId="1526" xr:uid="{829020D8-16B6-490A-8FD8-8888F2B63DAA}"/>
    <cellStyle name="Акцентування4 13" xfId="1527" xr:uid="{DC3B7258-6B50-4D96-AD78-2734631F8D17}"/>
    <cellStyle name="Акцентування4 14" xfId="1528" xr:uid="{7D3B7D9A-4D7B-4618-B998-62EB261731CC}"/>
    <cellStyle name="Акцентування4 14 2" xfId="1529" xr:uid="{3712A604-DCBC-4E24-9F13-FBA53133EB30}"/>
    <cellStyle name="Акцентування4 14 3" xfId="1530" xr:uid="{43E4EA42-2E5E-423C-BE52-2EEB949FBC37}"/>
    <cellStyle name="Акцентування4 15" xfId="1531" xr:uid="{98B11542-5D05-4A0C-B20F-00480AF33963}"/>
    <cellStyle name="Акцентування4 15 2" xfId="1532" xr:uid="{C8619019-9D82-4953-B784-00D78F849869}"/>
    <cellStyle name="Акцентування4 16" xfId="1533" xr:uid="{5AE0DF5A-13CA-4B97-90C1-CE4D15349665}"/>
    <cellStyle name="Акцентування4 16 2" xfId="1534" xr:uid="{A3BB10C2-29D5-4269-98A3-A5129D3824C4}"/>
    <cellStyle name="Акцентування4 17" xfId="1535" xr:uid="{59B13146-D356-45B7-A703-DB244BCB2E71}"/>
    <cellStyle name="Акцентування4 18" xfId="1536" xr:uid="{EBA8354A-A320-4890-B31F-261F46354D74}"/>
    <cellStyle name="Акцентування4 19" xfId="1537" xr:uid="{1C6AB62C-DA2C-42FE-9C44-831815118264}"/>
    <cellStyle name="Акцентування4 2" xfId="1538" xr:uid="{86E410F2-271C-4AEA-AD31-CE002FD917B1}"/>
    <cellStyle name="Акцентування4 2 10" xfId="1539" xr:uid="{82FC6F55-83A9-415A-B521-249AD1A07CE6}"/>
    <cellStyle name="Акцентування4 2 11" xfId="1540" xr:uid="{D31FBFAD-5076-43F7-BC86-A6C2115E20CB}"/>
    <cellStyle name="Акцентування4 2 2" xfId="1541" xr:uid="{F8E5DFA1-8C41-46FA-ABB2-F31DF04C8AD2}"/>
    <cellStyle name="Акцентування4 2 3" xfId="1542" xr:uid="{2B6A282D-41E5-4D24-AB02-9AA8D024C930}"/>
    <cellStyle name="Акцентування4 2 4" xfId="1543" xr:uid="{9003AD64-E70F-42BA-B645-AA14D1581010}"/>
    <cellStyle name="Акцентування4 2 5" xfId="1544" xr:uid="{2DC9403B-721E-4088-BFE4-905FF8E22798}"/>
    <cellStyle name="Акцентування4 2 6" xfId="1545" xr:uid="{EC6C02EF-D889-4F74-97E7-CC468A6C2DBC}"/>
    <cellStyle name="Акцентування4 2 7" xfId="1546" xr:uid="{E27E4669-83B8-4467-A667-EF5583C0E89E}"/>
    <cellStyle name="Акцентування4 2 8" xfId="1547" xr:uid="{5467804A-1D96-468A-99CB-B90A38E60483}"/>
    <cellStyle name="Акцентування4 2 9" xfId="1548" xr:uid="{C4471B4E-EDD9-4E28-990A-A424C0D7F650}"/>
    <cellStyle name="Акцентування4 20" xfId="1549" xr:uid="{24113305-2035-4DAD-94C6-F47BD42E051F}"/>
    <cellStyle name="Акцентування4 20 2" xfId="1550" xr:uid="{B6412890-8093-4531-925F-D82B10A465FD}"/>
    <cellStyle name="Акцентування4 21" xfId="1551" xr:uid="{3FCA77F9-0B5E-4BD6-B7E0-A784FE6ECC4B}"/>
    <cellStyle name="Акцентування4 22" xfId="1552" xr:uid="{3A05ECB5-4F7D-4FD0-BF50-07029C65BD8D}"/>
    <cellStyle name="Акцентування4 23" xfId="1553" xr:uid="{8C690786-D7F1-4B35-94D6-1286342D4188}"/>
    <cellStyle name="Акцентування4 24" xfId="1554" xr:uid="{7F9A4DEB-E427-440E-9224-0C655B964FE7}"/>
    <cellStyle name="Акцентування4 3" xfId="1555" xr:uid="{D7933AFF-1CAD-46A8-9BE2-58F4436AEA8B}"/>
    <cellStyle name="Акцентування4 4" xfId="1556" xr:uid="{D7D9F08D-DB03-42AA-9A03-2BF44824218D}"/>
    <cellStyle name="Акцентування4 5" xfId="1557" xr:uid="{5D706BE0-458B-45C8-93B1-C91FB1E78A96}"/>
    <cellStyle name="Акцентування4 6" xfId="1558" xr:uid="{A84DFB9A-1E06-4DA6-B73A-FEC0D9124A3B}"/>
    <cellStyle name="Акцентування4 7" xfId="1559" xr:uid="{C6D18273-406B-4921-AFCA-23E691E4C166}"/>
    <cellStyle name="Акцентування4 7 2" xfId="1560" xr:uid="{07372652-97D9-45E8-9A9C-E67B2429AABE}"/>
    <cellStyle name="Акцентування4 7 3" xfId="1561" xr:uid="{D74D1C7A-4B2A-4470-919B-B260FD936E46}"/>
    <cellStyle name="Акцентування4 7 4" xfId="1562" xr:uid="{8A4AA2A5-11CB-4A16-882B-B6E69BB7AA84}"/>
    <cellStyle name="Акцентування4 8" xfId="1563" xr:uid="{C8B5B7F2-295A-49A6-8612-514741E290D2}"/>
    <cellStyle name="Акцентування4 8 2" xfId="1564" xr:uid="{1BC040A6-7C4F-4E75-A8BE-F457C40FE1BB}"/>
    <cellStyle name="Акцентування4 8 3" xfId="1565" xr:uid="{3480F429-56BB-4CA5-8C45-2DED7CA40B82}"/>
    <cellStyle name="Акцентування4 9" xfId="1566" xr:uid="{61BA40B5-B035-4705-B04B-33FDC5DC99A0}"/>
    <cellStyle name="Акцентування4 9 2" xfId="1567" xr:uid="{2FEAFE11-28EE-4481-97F9-A356C007BCF6}"/>
    <cellStyle name="Акцентування5" xfId="1568" xr:uid="{5C058E5A-33B0-404B-AC00-564BFCA8390A}"/>
    <cellStyle name="Акцентування5 10" xfId="1569" xr:uid="{C11DD3B3-078A-4406-84BB-4CD4E325CA0F}"/>
    <cellStyle name="Акцентування5 11" xfId="1570" xr:uid="{8C81FB50-A23F-482C-8255-7747B852F7B9}"/>
    <cellStyle name="Акцентування5 12" xfId="1571" xr:uid="{43D1973E-6894-43D6-9B28-ABAB1608AA46}"/>
    <cellStyle name="Акцентування5 13" xfId="1572" xr:uid="{2BD5ECF7-2718-4FF7-A569-DC209D5CDB06}"/>
    <cellStyle name="Акцентування5 14" xfId="1573" xr:uid="{34F74ED0-8A51-4442-97C6-BD69BC88F043}"/>
    <cellStyle name="Акцентування5 14 2" xfId="1574" xr:uid="{B00281B0-9806-4BA2-AB39-79338090D6DE}"/>
    <cellStyle name="Акцентування5 14 3" xfId="1575" xr:uid="{4C46A92C-817F-409D-BC8E-D16E1A3365DE}"/>
    <cellStyle name="Акцентування5 15" xfId="1576" xr:uid="{BF37C795-2473-4D2D-84BC-918A748D8627}"/>
    <cellStyle name="Акцентування5 15 2" xfId="1577" xr:uid="{F646700E-95C5-451D-A250-0EADF044455A}"/>
    <cellStyle name="Акцентування5 16" xfId="1578" xr:uid="{9589C26E-CFFE-4184-9B7A-ACB34D1D092E}"/>
    <cellStyle name="Акцентування5 16 2" xfId="1579" xr:uid="{B6DF3E6E-4AC2-45FC-80AD-A49777281225}"/>
    <cellStyle name="Акцентування5 17" xfId="1580" xr:uid="{86BB0E3B-80B4-4649-A99F-17A7DDAAFAB8}"/>
    <cellStyle name="Акцентування5 18" xfId="1581" xr:uid="{F19AFDB0-06E1-4278-AA0B-A05E34EF8E16}"/>
    <cellStyle name="Акцентування5 19" xfId="1582" xr:uid="{A2316521-5B8A-4769-9664-3FCFBE570500}"/>
    <cellStyle name="Акцентування5 2" xfId="1583" xr:uid="{13057E79-2359-4825-94B1-8AC4A541F688}"/>
    <cellStyle name="Акцентування5 2 10" xfId="1584" xr:uid="{A2C4F4DD-87A7-4FC0-A153-01DF55992C1E}"/>
    <cellStyle name="Акцентування5 2 11" xfId="1585" xr:uid="{500D0223-0C83-4192-9434-46C85FAE69D2}"/>
    <cellStyle name="Акцентування5 2 2" xfId="1586" xr:uid="{F557CBDA-6ACB-4FFE-B74C-72BC1AF08C89}"/>
    <cellStyle name="Акцентування5 2 3" xfId="1587" xr:uid="{FEDC428C-438B-472A-99F9-D461EC08B3C8}"/>
    <cellStyle name="Акцентування5 2 4" xfId="1588" xr:uid="{E8E7319F-900B-4B6E-A358-48CA22E6AA83}"/>
    <cellStyle name="Акцентування5 2 5" xfId="1589" xr:uid="{2DC4F855-EC53-4265-87D2-C967106DF991}"/>
    <cellStyle name="Акцентування5 2 6" xfId="1590" xr:uid="{00CEB55C-8F1E-448C-BF5E-89E7593EB062}"/>
    <cellStyle name="Акцентування5 2 7" xfId="1591" xr:uid="{425F7E08-88F9-487D-9B56-4C537BBC4A0F}"/>
    <cellStyle name="Акцентування5 2 8" xfId="1592" xr:uid="{2AE05888-7B20-4E91-8324-32D0C397F3ED}"/>
    <cellStyle name="Акцентування5 2 9" xfId="1593" xr:uid="{F4C092EC-10DD-4F64-9E4A-833768C163AA}"/>
    <cellStyle name="Акцентування5 20" xfId="1594" xr:uid="{954DB542-3DCE-4A0A-A927-CC9A75697FA1}"/>
    <cellStyle name="Акцентування5 20 2" xfId="1595" xr:uid="{8BE0FABC-2B9E-4597-8E9F-05135EE6C777}"/>
    <cellStyle name="Акцентування5 21" xfId="1596" xr:uid="{41FEF56C-0DE5-4E08-BA64-F9EEA5042FC3}"/>
    <cellStyle name="Акцентування5 22" xfId="1597" xr:uid="{BEDF93D5-1045-43B8-A239-F8B8A1F0AB4F}"/>
    <cellStyle name="Акцентування5 23" xfId="1598" xr:uid="{346A744E-4319-41F2-9EAD-83BFBD82A68D}"/>
    <cellStyle name="Акцентування5 24" xfId="1599" xr:uid="{03B514DC-B891-4437-83E6-A628E2EDDC43}"/>
    <cellStyle name="Акцентування5 3" xfId="1600" xr:uid="{7A9EDC03-1965-4BAE-9F1C-15C4ACE87F9D}"/>
    <cellStyle name="Акцентування5 4" xfId="1601" xr:uid="{10D5B92B-190D-4FC0-9071-2B95AEB1B362}"/>
    <cellStyle name="Акцентування5 5" xfId="1602" xr:uid="{339CB18B-15C5-4E95-88EA-4830D4379EA5}"/>
    <cellStyle name="Акцентування5 6" xfId="1603" xr:uid="{80C8A061-3846-4504-AB3D-44165579B4E0}"/>
    <cellStyle name="Акцентування5 7" xfId="1604" xr:uid="{1EB25ED6-20AE-469E-B45B-A99386950020}"/>
    <cellStyle name="Акцентування5 7 2" xfId="1605" xr:uid="{549821E4-8040-4242-AAC7-C64B05FA79A1}"/>
    <cellStyle name="Акцентування5 7 3" xfId="1606" xr:uid="{5E4D9A7B-8A23-4864-B313-8D89B50A2CE9}"/>
    <cellStyle name="Акцентування5 7 4" xfId="1607" xr:uid="{4713F348-B87E-499C-AAEB-E294CFEC2B8F}"/>
    <cellStyle name="Акцентування5 8" xfId="1608" xr:uid="{813649C8-8D32-4761-95EA-2D082636D538}"/>
    <cellStyle name="Акцентування5 8 2" xfId="1609" xr:uid="{5E31721D-D665-47DA-81C3-770CFD4A2047}"/>
    <cellStyle name="Акцентування5 8 3" xfId="1610" xr:uid="{37EB8A33-70AD-44E0-81C3-BB0577A13A4E}"/>
    <cellStyle name="Акцентування5 9" xfId="1611" xr:uid="{19466DB0-F9E2-4546-BFF2-7095E9019190}"/>
    <cellStyle name="Акцентування5 9 2" xfId="1612" xr:uid="{AC70A9C5-9B1B-4FDE-ABCB-5F91BA48C4DC}"/>
    <cellStyle name="Акцентування6" xfId="1613" xr:uid="{7AC0F9E6-895F-4C87-88E9-12BBD44F5124}"/>
    <cellStyle name="Акцентування6 10" xfId="1614" xr:uid="{D17C6009-3390-4709-AE2D-65CF8491D793}"/>
    <cellStyle name="Акцентування6 11" xfId="1615" xr:uid="{F098B8B2-2DA5-4DE4-909D-5D27C37FE315}"/>
    <cellStyle name="Акцентування6 12" xfId="1616" xr:uid="{D186123A-8AB1-480A-BA53-AC87AF3D07B2}"/>
    <cellStyle name="Акцентування6 13" xfId="1617" xr:uid="{310EBD6A-894D-4401-9913-77E423732405}"/>
    <cellStyle name="Акцентування6 14" xfId="1618" xr:uid="{F1FD1338-1723-4D48-B14F-109FA51B229C}"/>
    <cellStyle name="Акцентування6 14 2" xfId="1619" xr:uid="{3578B732-53EC-4764-A708-3920D5B5C32C}"/>
    <cellStyle name="Акцентування6 14 3" xfId="1620" xr:uid="{8D483EEB-1776-4474-A77C-4256BF52B691}"/>
    <cellStyle name="Акцентування6 15" xfId="1621" xr:uid="{2CC6F341-2D55-45DC-91C1-E780C3A84FB4}"/>
    <cellStyle name="Акцентування6 15 2" xfId="1622" xr:uid="{4032C9F6-5425-4F9B-B7E0-87CFED4A0F17}"/>
    <cellStyle name="Акцентування6 16" xfId="1623" xr:uid="{ACE60F53-6F2B-4F52-A6A6-DE4C672D0C01}"/>
    <cellStyle name="Акцентування6 16 2" xfId="1624" xr:uid="{C4264B96-BBF4-497D-B5E2-8907D8CCA953}"/>
    <cellStyle name="Акцентування6 17" xfId="1625" xr:uid="{4A57971D-D65E-465A-9CBF-60052D015B97}"/>
    <cellStyle name="Акцентування6 18" xfId="1626" xr:uid="{3EE6B3F8-9A12-4BBF-A540-AAA1268FD373}"/>
    <cellStyle name="Акцентування6 19" xfId="1627" xr:uid="{54B250E2-2DA0-4907-9FC6-458C0B7072AD}"/>
    <cellStyle name="Акцентування6 2" xfId="1628" xr:uid="{28788B8B-FEC2-47A0-879F-B6CBEFAB907A}"/>
    <cellStyle name="Акцентування6 2 10" xfId="1629" xr:uid="{1EB48D07-9B04-4B2C-B629-3C140FAB7029}"/>
    <cellStyle name="Акцентування6 2 11" xfId="1630" xr:uid="{B9CB8D35-2ECF-4E25-AF7C-3070630DFAB5}"/>
    <cellStyle name="Акцентування6 2 2" xfId="1631" xr:uid="{EA764584-B577-4700-9ED5-9D5F1DDEFBC3}"/>
    <cellStyle name="Акцентування6 2 3" xfId="1632" xr:uid="{C1C584F9-8E17-474C-A828-79C6508348D1}"/>
    <cellStyle name="Акцентування6 2 4" xfId="1633" xr:uid="{61F658A5-A245-4E14-81B0-F07DA5C4929E}"/>
    <cellStyle name="Акцентування6 2 5" xfId="1634" xr:uid="{7612D63E-F1FE-4B5F-864E-4AE90D67F1DF}"/>
    <cellStyle name="Акцентування6 2 6" xfId="1635" xr:uid="{0E7FE094-AAC0-4753-AC10-D8BF21CF894B}"/>
    <cellStyle name="Акцентування6 2 7" xfId="1636" xr:uid="{9ADCD646-A68B-4389-A950-B68E36F6F707}"/>
    <cellStyle name="Акцентування6 2 8" xfId="1637" xr:uid="{F4F3582E-A1F3-468F-8370-01D30CAE2C93}"/>
    <cellStyle name="Акцентування6 2 9" xfId="1638" xr:uid="{F29F089A-88F4-485E-BCC2-7E34FE8CB515}"/>
    <cellStyle name="Акцентування6 20" xfId="1639" xr:uid="{2DFAC5F0-54EB-42DB-920D-84205C43ACB1}"/>
    <cellStyle name="Акцентування6 20 2" xfId="1640" xr:uid="{3B10F5B6-39CE-43A7-8D97-F0B4C42FE331}"/>
    <cellStyle name="Акцентування6 21" xfId="1641" xr:uid="{29275D0F-36E2-4F4A-B921-E858D4772E50}"/>
    <cellStyle name="Акцентування6 22" xfId="1642" xr:uid="{1936792B-686F-4913-8B8C-E8A726DEFF7A}"/>
    <cellStyle name="Акцентування6 23" xfId="1643" xr:uid="{2B1B0890-4498-4C99-9C83-4EA4D67D5B31}"/>
    <cellStyle name="Акцентування6 24" xfId="1644" xr:uid="{38334A4E-B11E-4CD4-A0F1-868DD01F493B}"/>
    <cellStyle name="Акцентування6 3" xfId="1645" xr:uid="{368C4459-D597-4DA3-953D-C60A06264300}"/>
    <cellStyle name="Акцентування6 4" xfId="1646" xr:uid="{49FE2A99-D481-4CBE-8696-8F80C201C66E}"/>
    <cellStyle name="Акцентування6 5" xfId="1647" xr:uid="{23E46F92-BBA6-436B-88A6-41D2F3B38326}"/>
    <cellStyle name="Акцентування6 6" xfId="1648" xr:uid="{1086C126-270F-474E-AA90-ED709DF0B610}"/>
    <cellStyle name="Акцентування6 7" xfId="1649" xr:uid="{CF49D41D-4E24-4720-963F-F162B6A269AD}"/>
    <cellStyle name="Акцентування6 7 2" xfId="1650" xr:uid="{3F96343C-5DB6-428A-B73C-EBBD9D0682D3}"/>
    <cellStyle name="Акцентування6 7 3" xfId="1651" xr:uid="{3199BA63-B9CB-4A44-AFD6-C27D1B1B84C7}"/>
    <cellStyle name="Акцентування6 7 4" xfId="1652" xr:uid="{686B826A-AAA2-48F0-AEA6-563E17D1AD92}"/>
    <cellStyle name="Акцентування6 8" xfId="1653" xr:uid="{E7243017-3334-4956-90F1-A041EB6CB1F0}"/>
    <cellStyle name="Акцентування6 8 2" xfId="1654" xr:uid="{AABF2FE8-32F4-4749-AE02-C684F877F4EC}"/>
    <cellStyle name="Акцентування6 8 3" xfId="1655" xr:uid="{7AB826A1-B74E-412D-943B-6A52980EAD70}"/>
    <cellStyle name="Акцентування6 9" xfId="1656" xr:uid="{9639EC34-77B2-40D6-A242-9B395CA45895}"/>
    <cellStyle name="Акцентування6 9 2" xfId="1657" xr:uid="{ADE9709A-7672-4582-9944-CB4B0FDBACB6}"/>
    <cellStyle name="Ввід" xfId="3080" builtinId="20" hidden="1"/>
    <cellStyle name="Ввід 10" xfId="1658" xr:uid="{9E1A61AF-68AB-4F0F-A185-4D1E22962A18}"/>
    <cellStyle name="Ввід 11" xfId="1659" xr:uid="{8A1E3B57-7C99-4729-9A85-08FEC8D0AFCB}"/>
    <cellStyle name="Ввід 12" xfId="1660" xr:uid="{240526E2-B162-41C0-8D23-DC703B09AACA}"/>
    <cellStyle name="Ввід 13" xfId="1661" xr:uid="{82DBF2E9-CEED-48EB-B347-CA33BB801D2A}"/>
    <cellStyle name="Ввід 14" xfId="1662" xr:uid="{7F32E541-34FB-4967-BDD2-C75CE38B8B85}"/>
    <cellStyle name="Ввід 14 2" xfId="1663" xr:uid="{2FEFD272-1F22-4B9A-87E4-ADA19C26CCD8}"/>
    <cellStyle name="Ввід 14 3" xfId="1664" xr:uid="{868AC3F3-B538-4072-986E-BB396E6954FB}"/>
    <cellStyle name="Ввід 15" xfId="1665" xr:uid="{6CA24B61-5D08-4943-AFF6-E01A9C42D76F}"/>
    <cellStyle name="Ввід 15 2" xfId="1666" xr:uid="{F299FB54-1C96-4703-B8A6-A5E79F3CC02E}"/>
    <cellStyle name="Ввід 16" xfId="1667" xr:uid="{58459779-BE6B-455D-8B63-A21882B84699}"/>
    <cellStyle name="Ввід 16 2" xfId="1668" xr:uid="{A9EF8B72-72F2-404E-96FF-AE6B94634532}"/>
    <cellStyle name="Ввід 17" xfId="1669" xr:uid="{1414E86E-5310-4096-9FF6-09081F584935}"/>
    <cellStyle name="Ввід 18" xfId="1670" xr:uid="{135F434C-299A-47EB-B268-A2B2306E123D}"/>
    <cellStyle name="Ввід 19" xfId="1671" xr:uid="{2FA067F1-11E4-49AF-B931-C613D658F9D4}"/>
    <cellStyle name="Ввід 2" xfId="1672" xr:uid="{AAFA6951-820A-4740-82FA-BD806892FA8E}"/>
    <cellStyle name="Ввід 2 10" xfId="1673" xr:uid="{0B7AA6A7-611C-4FC2-AAF6-B1104586F586}"/>
    <cellStyle name="Ввід 2 11" xfId="1674" xr:uid="{6751F044-B587-4721-8779-1B2D719AD3C6}"/>
    <cellStyle name="Ввід 2 2" xfId="1675" xr:uid="{7FD22FD8-7753-4AB9-BCE7-B54438E7FA70}"/>
    <cellStyle name="Ввід 2 3" xfId="1676" xr:uid="{F230A72A-2D3E-492B-84F0-B4058EC33BC5}"/>
    <cellStyle name="Ввід 2 4" xfId="1677" xr:uid="{A520B839-48EE-49CF-BBB8-EA713214A877}"/>
    <cellStyle name="Ввід 2 5" xfId="1678" xr:uid="{2931F61A-D97C-4353-970A-19FF9C5FE81B}"/>
    <cellStyle name="Ввід 2 6" xfId="1679" xr:uid="{0871283D-5267-4083-BF66-B22894069EFC}"/>
    <cellStyle name="Ввід 2 7" xfId="1680" xr:uid="{D3928E7F-5CD1-4F88-B86A-C02E0D29D7BB}"/>
    <cellStyle name="Ввід 2 8" xfId="1681" xr:uid="{1429063C-1B75-452A-9FEA-56BB1C0C66E8}"/>
    <cellStyle name="Ввід 2 9" xfId="1682" xr:uid="{155A02FD-A530-4A11-A4AF-0F8CDE1437A4}"/>
    <cellStyle name="Ввід 20" xfId="1683" xr:uid="{1B4326AF-369E-4A24-8FD9-A3AE64A24663}"/>
    <cellStyle name="Ввід 20 2" xfId="1684" xr:uid="{1A19434D-A891-4C50-96DD-9CEF0A6DB575}"/>
    <cellStyle name="Ввід 21" xfId="1685" xr:uid="{5CC6163D-FDD9-486C-B131-292A316032A7}"/>
    <cellStyle name="Ввід 22" xfId="1686" xr:uid="{59F72177-558F-4C12-992B-3865AC27F4FA}"/>
    <cellStyle name="Ввід 23" xfId="1687" xr:uid="{3901F5D7-605F-49ED-B8BE-64B6A754E6AE}"/>
    <cellStyle name="Ввід 24" xfId="1688" xr:uid="{A905A095-2606-4A27-8A31-4D5AE18F468D}"/>
    <cellStyle name="Ввід 3" xfId="1689" xr:uid="{018749E2-C61E-4E92-A6C0-65675B0F0950}"/>
    <cellStyle name="Ввід 4" xfId="1690" xr:uid="{35B4A09D-1F61-4C3F-AE6C-13C65776912F}"/>
    <cellStyle name="Ввід 5" xfId="1691" xr:uid="{0DF82137-366B-41BC-9E02-8D1376B469BA}"/>
    <cellStyle name="Ввід 6" xfId="1692" xr:uid="{29C99112-AA3A-4D35-B387-D28B2AC2E282}"/>
    <cellStyle name="Ввід 7" xfId="1693" xr:uid="{9A275412-AA8F-45A1-B461-69D87EA5281A}"/>
    <cellStyle name="Ввід 7 2" xfId="1694" xr:uid="{A79D0849-53EE-41FA-9C16-1181710250F4}"/>
    <cellStyle name="Ввід 7 3" xfId="1695" xr:uid="{21C4E890-0ECF-4C55-A291-0ECD237010C1}"/>
    <cellStyle name="Ввід 7 4" xfId="1696" xr:uid="{B264DCA4-A833-40AA-961D-E90596B1F262}"/>
    <cellStyle name="Ввід 8" xfId="1697" xr:uid="{DF422D07-72F3-4A4D-A4BB-3B0500C3F215}"/>
    <cellStyle name="Ввід 8 2" xfId="1698" xr:uid="{C7548884-5A27-4034-AAD1-25D0DA215C5B}"/>
    <cellStyle name="Ввід 8 3" xfId="1699" xr:uid="{423C2675-99B4-4B60-B336-0EE7BFB3A2D3}"/>
    <cellStyle name="Ввід 9" xfId="1700" xr:uid="{D7F81749-E5C1-473C-8BD1-17EBE67A310C}"/>
    <cellStyle name="Ввід 9 2" xfId="1701" xr:uid="{031D577E-5CFF-48EA-85D4-EFDDA046FD73}"/>
    <cellStyle name="Ввод" xfId="1702" xr:uid="{EF4C3F87-FCF6-4161-BA10-7951CAC878D2}"/>
    <cellStyle name="Ввод " xfId="1703" xr:uid="{E64E5558-2247-463C-A42D-9A9002BE0865}"/>
    <cellStyle name="Відсотковий 2" xfId="1704" xr:uid="{76E4C268-21C1-4624-8846-6FE95C6FF541}"/>
    <cellStyle name="Вывод" xfId="1705" xr:uid="{BE1859D7-3C20-4ABB-80BF-0703041240F2}"/>
    <cellStyle name="Вывод 2" xfId="1706" xr:uid="{EB6A10EC-8658-4D06-BE5E-27095D3E38D2}"/>
    <cellStyle name="Вычисление" xfId="1707" xr:uid="{D220CAD1-467B-490D-894C-D0A65234802E}"/>
    <cellStyle name="Вычисление 2" xfId="1708" xr:uid="{1C09B7C0-D02D-403B-BB46-A28AE413D2BE}"/>
    <cellStyle name="Гарний" xfId="1709" xr:uid="{3CF8DCA3-24C1-4756-B19B-8AAC92D9BD6D}"/>
    <cellStyle name="Гарний 2" xfId="1710" xr:uid="{E4FB3A83-878B-432A-999F-6D7B8960E41A}"/>
    <cellStyle name="Гіперпосилання" xfId="1711" builtinId="8"/>
    <cellStyle name="Добре" xfId="1712" xr:uid="{766F701E-D98C-409C-8311-B727E377A068}"/>
    <cellStyle name="Добре 10" xfId="1713" xr:uid="{A69F7D7A-BA6F-49A2-8117-C53DB36D276A}"/>
    <cellStyle name="Добре 11" xfId="1714" xr:uid="{2A5A2337-DEA6-4718-9A51-32E9E9BC2D84}"/>
    <cellStyle name="Добре 12" xfId="1715" xr:uid="{6E0CA5AC-CC93-4B82-8E62-5CD665986A57}"/>
    <cellStyle name="Добре 13" xfId="1716" xr:uid="{29228E1F-5570-4A4C-A4B4-34B35E4492C9}"/>
    <cellStyle name="Добре 14" xfId="1717" xr:uid="{CFFD9B18-A405-4917-BDE0-AA54919211AC}"/>
    <cellStyle name="Добре 14 2" xfId="1718" xr:uid="{F3CC673B-E374-4970-BB5A-1F31B970A62C}"/>
    <cellStyle name="Добре 14 3" xfId="1719" xr:uid="{EF238377-F787-4F94-8FC5-F569911F1B41}"/>
    <cellStyle name="Добре 15" xfId="1720" xr:uid="{32F95E98-38B0-4DEC-B2EB-587500C204B3}"/>
    <cellStyle name="Добре 15 2" xfId="1721" xr:uid="{8EDA019E-CCB4-4071-AFD9-95229F68BE85}"/>
    <cellStyle name="Добре 16" xfId="1722" xr:uid="{0AECE2B8-37F4-416C-B9A3-BD6C7F2384DE}"/>
    <cellStyle name="Добре 16 2" xfId="1723" xr:uid="{F7B04F12-789F-4B8C-9EDD-A5FE9F734CE6}"/>
    <cellStyle name="Добре 17" xfId="1724" xr:uid="{C2F19A23-FBA4-4F1C-86C3-3528107830B7}"/>
    <cellStyle name="Добре 18" xfId="1725" xr:uid="{21FD1B6F-C9D5-4DB0-BD66-2F7A1F30AB5D}"/>
    <cellStyle name="Добре 19" xfId="1726" xr:uid="{C614E722-3F7B-433C-9851-4939B297AEA0}"/>
    <cellStyle name="Добре 2" xfId="1727" xr:uid="{89CC6689-AE30-4AF9-880A-2757AEFD3414}"/>
    <cellStyle name="Добре 2 10" xfId="1728" xr:uid="{793142D6-8F27-4F5C-BBD5-05C80C68E78C}"/>
    <cellStyle name="Добре 2 11" xfId="1729" xr:uid="{DFF6F646-24A9-4FEF-9627-AC0D77C39348}"/>
    <cellStyle name="Добре 2 2" xfId="1730" xr:uid="{1BBEED2A-95D9-4FC0-BA28-5092A4958BF5}"/>
    <cellStyle name="Добре 2 3" xfId="1731" xr:uid="{6F9E96FF-7040-4612-BEC2-DA5051FCA13F}"/>
    <cellStyle name="Добре 2 4" xfId="1732" xr:uid="{169B564C-5087-4E8B-A155-FEF46D91F462}"/>
    <cellStyle name="Добре 2 5" xfId="1733" xr:uid="{6028699B-E938-4BE7-8186-742F4EF0BB2A}"/>
    <cellStyle name="Добре 2 6" xfId="1734" xr:uid="{D6D81F0C-4C01-41B4-B693-8086E2E0730B}"/>
    <cellStyle name="Добре 2 7" xfId="1735" xr:uid="{610C239E-5BAD-40C1-BE7C-BE893C430EE7}"/>
    <cellStyle name="Добре 2 8" xfId="1736" xr:uid="{8D19FDFB-5BD4-4E1B-A15B-3F524F8E68C1}"/>
    <cellStyle name="Добре 2 9" xfId="1737" xr:uid="{14382BC7-FB16-45BD-96F8-B8E3F4BD569F}"/>
    <cellStyle name="Добре 20" xfId="1738" xr:uid="{24A3EB8A-A3B6-4F82-8CBA-A3D327DC8F8E}"/>
    <cellStyle name="Добре 20 2" xfId="1739" xr:uid="{FA8AD25E-49B2-4A12-BBB6-979EE55FF6E9}"/>
    <cellStyle name="Добре 21" xfId="1740" xr:uid="{2722643D-A113-4739-A45F-D5EB6FA260DB}"/>
    <cellStyle name="Добре 22" xfId="1741" xr:uid="{C2D0AABB-D9B1-40D1-A564-FCA8FDB38F5B}"/>
    <cellStyle name="Добре 23" xfId="1742" xr:uid="{001DC6CD-5081-45CE-8E46-D981AAF17159}"/>
    <cellStyle name="Добре 24" xfId="1743" xr:uid="{CF80FB20-D38B-414C-A55D-903EEB00B03D}"/>
    <cellStyle name="Добре 3" xfId="1744" xr:uid="{82449FB8-FA61-474D-B410-042DED333DBA}"/>
    <cellStyle name="Добре 4" xfId="1745" xr:uid="{F553074D-A598-4AAE-9440-50CAD6422A7C}"/>
    <cellStyle name="Добре 5" xfId="1746" xr:uid="{4F1F5AA0-6D21-4489-B1A2-799B1DD4DCAB}"/>
    <cellStyle name="Добре 6" xfId="1747" xr:uid="{DEECFE17-85A5-4329-9366-464767CA8DFD}"/>
    <cellStyle name="Добре 7" xfId="1748" xr:uid="{E417FFAA-3CCC-41A9-9F79-8EEC407D10CA}"/>
    <cellStyle name="Добре 7 2" xfId="1749" xr:uid="{810836AB-1D67-4260-A54F-B84C877CE16C}"/>
    <cellStyle name="Добре 7 3" xfId="1750" xr:uid="{0D074EB1-FF7E-48D0-B3DC-784D8A4BFE05}"/>
    <cellStyle name="Добре 7 4" xfId="1751" xr:uid="{E73651F8-25EF-4927-9FFE-D080969ED7F6}"/>
    <cellStyle name="Добре 8" xfId="1752" xr:uid="{56AF7B13-0788-4BD6-A165-DCEB4D15034C}"/>
    <cellStyle name="Добре 8 2" xfId="1753" xr:uid="{E2B94C36-A045-475D-BFE4-FF10947980E5}"/>
    <cellStyle name="Добре 8 3" xfId="1754" xr:uid="{A4C0C7EB-6395-432F-A7C6-1075DE799ECF}"/>
    <cellStyle name="Добре 9" xfId="1755" xr:uid="{7E9FC0AA-CF73-4C5A-9EFB-730C40F5AA69}"/>
    <cellStyle name="Добре 9 2" xfId="1756" xr:uid="{5A52016C-7553-405F-B7CB-E3A74EFF8F96}"/>
    <cellStyle name="Заголовок" xfId="1757" xr:uid="{7385A868-9FBF-41DB-BEF2-87EE7C0A8276}"/>
    <cellStyle name="Заголовок 1" xfId="1758" builtinId="16" customBuiltin="1"/>
    <cellStyle name="Заголовок 1 10" xfId="1759" xr:uid="{4C08DE2D-CBC4-48B7-923B-856D1BEB5795}"/>
    <cellStyle name="Заголовок 1 11" xfId="1760" xr:uid="{5A0EFE57-CF16-40AA-8ED2-30B13EB8076A}"/>
    <cellStyle name="Заголовок 1 12" xfId="1761" xr:uid="{A0ECCBB3-C672-4EE2-827F-E1097A31B0FC}"/>
    <cellStyle name="Заголовок 1 13" xfId="1762" xr:uid="{2DDEB3B6-0379-4932-B02F-A434FD73D173}"/>
    <cellStyle name="Заголовок 1 14" xfId="1763" xr:uid="{F5E0DDC9-92D9-4A2C-8690-EA5100B73DA3}"/>
    <cellStyle name="Заголовок 1 14 2" xfId="1764" xr:uid="{16017836-6438-472E-AD46-DF3DA5DC77C0}"/>
    <cellStyle name="Заголовок 1 14 3" xfId="1765" xr:uid="{55D53878-FF45-4160-AC98-F79F2A9C6924}"/>
    <cellStyle name="Заголовок 1 14_НУШ 2023 розподіл ПКМ 1023" xfId="1766" xr:uid="{5D6F05FA-B44A-4958-862B-089F0CE81E43}"/>
    <cellStyle name="Заголовок 1 15" xfId="1767" xr:uid="{8A67AE89-0F7C-4219-9F93-4CB95829CABD}"/>
    <cellStyle name="Заголовок 1 15 2" xfId="1768" xr:uid="{5BAAB443-F903-4E61-B04F-4DE7C0D1A85E}"/>
    <cellStyle name="Заголовок 1 15_НУШ 2023 розподіл ПКМ 1023" xfId="1769" xr:uid="{E794832E-2877-4EAE-B7CF-13E87FB04B01}"/>
    <cellStyle name="Заголовок 1 16" xfId="1770" xr:uid="{A1531EFD-0FFA-4C65-830A-A0847FAABC48}"/>
    <cellStyle name="Заголовок 1 16 2" xfId="1771" xr:uid="{40588807-0A17-4B47-9FCA-32B52AE84BD5}"/>
    <cellStyle name="Заголовок 1 16_НУШ 2023 розподіл ПКМ 1023" xfId="1772" xr:uid="{95CDC4C7-9C8E-4C83-8AD5-5710D1D07E90}"/>
    <cellStyle name="Заголовок 1 17" xfId="1773" xr:uid="{B98CA9FE-793A-43E6-B93E-65AA8B909D1F}"/>
    <cellStyle name="Заголовок 1 18" xfId="1774" xr:uid="{AC5A7C61-ECED-4E2D-87C9-63EFCE1E46D9}"/>
    <cellStyle name="Заголовок 1 19" xfId="1775" xr:uid="{1BCA6CDE-506C-47F8-9CB8-1DF798506D7A}"/>
    <cellStyle name="Заголовок 1 2" xfId="1776" xr:uid="{3EA8200C-46C3-4887-80C1-B9BB8E7533B3}"/>
    <cellStyle name="Заголовок 1 2 10" xfId="1777" xr:uid="{0E01A3CF-40D2-49C0-BDF3-A4F8C5207B6B}"/>
    <cellStyle name="Заголовок 1 2 11" xfId="1778" xr:uid="{99FBF08B-905B-4C2F-A0FA-D37DCDBC33A6}"/>
    <cellStyle name="Заголовок 1 2 2" xfId="1779" xr:uid="{E44BEB65-527D-41C7-9D6D-1C8852E17779}"/>
    <cellStyle name="Заголовок 1 2 3" xfId="1780" xr:uid="{A1C8CEA5-9D26-4F25-8E4B-EE7481FF7FB5}"/>
    <cellStyle name="Заголовок 1 2 4" xfId="1781" xr:uid="{8736F8F3-BE0A-480A-AAD9-87514F41A9B5}"/>
    <cellStyle name="Заголовок 1 2 5" xfId="1782" xr:uid="{ACA247ED-6A5C-44F9-BD37-B0EFD1F1CCEF}"/>
    <cellStyle name="Заголовок 1 2 6" xfId="1783" xr:uid="{AB65381D-1F1A-47C6-A642-E8DD99057394}"/>
    <cellStyle name="Заголовок 1 2 7" xfId="1784" xr:uid="{9CCF7E9B-43C9-485B-9628-25EFADCE9B55}"/>
    <cellStyle name="Заголовок 1 2 8" xfId="1785" xr:uid="{242EF9AF-5A60-4545-863C-50558551F5D7}"/>
    <cellStyle name="Заголовок 1 2 9" xfId="1786" xr:uid="{9690ECC4-11AA-4DC2-9D73-88CE9D8AD8CA}"/>
    <cellStyle name="Заголовок 1 2_Дод 1 доходи" xfId="1787" xr:uid="{EFFB1A8D-A5DE-4267-A592-729C4350FC23}"/>
    <cellStyle name="Заголовок 1 20" xfId="1788" xr:uid="{EBB3123E-8252-4D66-9979-79CE258DE7FB}"/>
    <cellStyle name="Заголовок 1 20 2" xfId="1789" xr:uid="{B409E175-01C6-42FC-9B25-B7A9FF17A47F}"/>
    <cellStyle name="Заголовок 1 20_НУШ 2023 розподіл ПКМ 1023" xfId="1790" xr:uid="{1C6AE245-CC94-4DB7-9EA9-094692CB978F}"/>
    <cellStyle name="Заголовок 1 21" xfId="1791" xr:uid="{DE8A7209-0D98-490F-8D26-08608C402169}"/>
    <cellStyle name="Заголовок 1 22" xfId="1792" xr:uid="{65EB4B72-F9E0-4448-8148-FBF6B21AFF8B}"/>
    <cellStyle name="Заголовок 1 23" xfId="1793" xr:uid="{A9723114-C957-467B-BC30-8FE286D86DA0}"/>
    <cellStyle name="Заголовок 1 24" xfId="1794" xr:uid="{8E1CFAC3-3D82-4B1F-A8B7-2F6B1FE85B37}"/>
    <cellStyle name="Заголовок 1 25" xfId="1795" xr:uid="{62FE5119-7419-4C47-848A-5CBFE60A2ACB}"/>
    <cellStyle name="Заголовок 1 26" xfId="1796" xr:uid="{7ED2CAFD-C7F9-4EFF-9E3E-76BB61B92222}"/>
    <cellStyle name="Заголовок 1 3" xfId="1797" xr:uid="{55527444-FFE2-4671-98D6-2942BB046CC6}"/>
    <cellStyle name="Заголовок 1 4" xfId="1798" xr:uid="{377CD7CF-93D2-43AC-B2E3-83B85298CCB7}"/>
    <cellStyle name="Заголовок 1 5" xfId="1799" xr:uid="{4FB3211E-2C92-4788-9AB1-51A22B98F9C5}"/>
    <cellStyle name="Заголовок 1 6" xfId="1800" xr:uid="{5A5D2AE0-8058-4D76-8864-34F45F0CCEDB}"/>
    <cellStyle name="Заголовок 1 7" xfId="1801" xr:uid="{73D82E7D-9C51-4D4D-A969-8576A1A16C51}"/>
    <cellStyle name="Заголовок 1 7 2" xfId="1802" xr:uid="{1C95BD47-0D5C-4C26-BDAB-9D26F64CB00F}"/>
    <cellStyle name="Заголовок 1 7 3" xfId="1803" xr:uid="{B26BB529-2842-4116-A78B-42E2B14701F5}"/>
    <cellStyle name="Заголовок 1 7 4" xfId="1804" xr:uid="{D225A39A-3578-4142-86F5-66CA5E26049D}"/>
    <cellStyle name="Заголовок 1 7_НУШ 2023 розподіл ПКМ 1023" xfId="1805" xr:uid="{3519DB4B-1555-46C3-8D2D-47375630B522}"/>
    <cellStyle name="Заголовок 1 8" xfId="1806" xr:uid="{C8A9935A-FD1F-4126-9DE0-3A45A89A0DF6}"/>
    <cellStyle name="Заголовок 1 8 2" xfId="1807" xr:uid="{AA5B3DD4-E0D7-4D71-A005-A503B3EBFC26}"/>
    <cellStyle name="Заголовок 1 8 3" xfId="1808" xr:uid="{F63C9420-31F4-4111-BE0E-99CA6615D568}"/>
    <cellStyle name="Заголовок 1 8_НУШ 2023 розподіл ПКМ 1023" xfId="1809" xr:uid="{79172384-A48A-4D24-9FDD-E4564C9600CD}"/>
    <cellStyle name="Заголовок 1 9" xfId="1810" xr:uid="{74E3F08D-CCBB-4651-B6B0-C1AC2A6C7CCF}"/>
    <cellStyle name="Заголовок 1 9 2" xfId="1811" xr:uid="{ECC2C8DB-50CD-4649-8E35-05FBDE2D80A6}"/>
    <cellStyle name="Заголовок 1 9_НУШ 2023 розподіл ПКМ 1023" xfId="1812" xr:uid="{CE0FA08C-47B0-4C85-9EE9-2FDA62F52DBB}"/>
    <cellStyle name="Заголовок 2" xfId="1813" builtinId="17" customBuiltin="1"/>
    <cellStyle name="Заголовок 2 10" xfId="1814" xr:uid="{2C19D310-9236-4420-ACB4-71B25F57D973}"/>
    <cellStyle name="Заголовок 2 11" xfId="1815" xr:uid="{1C4EC1CC-4B92-434E-967C-7D01FD5ED5A9}"/>
    <cellStyle name="Заголовок 2 12" xfId="1816" xr:uid="{FD6AD061-EA56-45A6-9549-D56D6D41BF4D}"/>
    <cellStyle name="Заголовок 2 13" xfId="1817" xr:uid="{0C1412E7-13A5-4E25-935D-9ACDE11437FC}"/>
    <cellStyle name="Заголовок 2 14" xfId="1818" xr:uid="{811B2963-DFDD-42C2-B461-CF034FA6EF6E}"/>
    <cellStyle name="Заголовок 2 14 2" xfId="1819" xr:uid="{2F5B5DA1-BA85-4EE2-9F5A-F43B3BE4B353}"/>
    <cellStyle name="Заголовок 2 14 3" xfId="1820" xr:uid="{A5F06F5A-1412-47AA-9CF0-0F672156D52B}"/>
    <cellStyle name="Заголовок 2 14_Додатки до розпорядження виправл 21.12.2023" xfId="1821" xr:uid="{4D39FCF7-1C80-4E0D-A5F5-4E265F548941}"/>
    <cellStyle name="Заголовок 2 15" xfId="1822" xr:uid="{263B13DD-AAFA-44F2-A233-6CDC778524CE}"/>
    <cellStyle name="Заголовок 2 15 2" xfId="1823" xr:uid="{788F61FF-75EE-40AC-A851-EFD74520F263}"/>
    <cellStyle name="Заголовок 2 15_Додатки до розпорядження виправл 21.12.2023" xfId="1824" xr:uid="{64F605CE-BBA2-4345-BC43-A7657E9615F7}"/>
    <cellStyle name="Заголовок 2 16" xfId="1825" xr:uid="{FAA2EF60-E152-49A0-9FCD-21ABB1B5E9C4}"/>
    <cellStyle name="Заголовок 2 16 2" xfId="1826" xr:uid="{AA6577CF-BFE9-41DE-89F4-FE98A1B55899}"/>
    <cellStyle name="Заголовок 2 16_Додатки до розпорядження виправл 21.12.2023" xfId="1827" xr:uid="{C51C6BC5-3506-4FF1-9B0E-510D4C1A88A9}"/>
    <cellStyle name="Заголовок 2 17" xfId="1828" xr:uid="{8442027C-73BA-46AC-BEED-1ACFD0351E61}"/>
    <cellStyle name="Заголовок 2 18" xfId="1829" xr:uid="{C3FB0000-366D-46A5-8B10-304FE17E7B42}"/>
    <cellStyle name="Заголовок 2 19" xfId="1830" xr:uid="{DA5B7D65-8A9A-438F-9A1A-FF2270FD0157}"/>
    <cellStyle name="Заголовок 2 2" xfId="1831" xr:uid="{28A8038A-6032-446B-B1EB-19FDA3B2EF8D}"/>
    <cellStyle name="Заголовок 2 2 10" xfId="1832" xr:uid="{C17F326A-4879-4807-B7EB-ED254D4CD1E5}"/>
    <cellStyle name="Заголовок 2 2 11" xfId="1833" xr:uid="{49072345-64D3-4619-974B-8F57EE99EBE3}"/>
    <cellStyle name="Заголовок 2 2 2" xfId="1834" xr:uid="{5BC60BEB-5618-4843-917E-4DC601787CE9}"/>
    <cellStyle name="Заголовок 2 2 3" xfId="1835" xr:uid="{5E9C7CA6-0EE2-405F-9D0B-1C927FC4AE23}"/>
    <cellStyle name="Заголовок 2 2 4" xfId="1836" xr:uid="{AEF49424-12DD-4D99-86E5-72A709A6605D}"/>
    <cellStyle name="Заголовок 2 2 5" xfId="1837" xr:uid="{28AC92AD-78F8-4763-AAA3-DF2829A8C46D}"/>
    <cellStyle name="Заголовок 2 2 6" xfId="1838" xr:uid="{C4E90673-3287-4416-B723-2B4951A94C16}"/>
    <cellStyle name="Заголовок 2 2 7" xfId="1839" xr:uid="{F8BA7D91-0D25-4508-A50C-31D14D1123F0}"/>
    <cellStyle name="Заголовок 2 2 8" xfId="1840" xr:uid="{76BF3D10-7729-45C9-9939-0D45EFC7695A}"/>
    <cellStyle name="Заголовок 2 2 9" xfId="1841" xr:uid="{081AA923-518A-4619-9E27-FD92F7304612}"/>
    <cellStyle name="Заголовок 2 2_Дод 1 доходи" xfId="1842" xr:uid="{762B5256-32A9-468F-8982-84BAF35A399E}"/>
    <cellStyle name="Заголовок 2 20" xfId="1843" xr:uid="{3CC9BE4C-625F-41AF-94EE-F8DFF58D28B1}"/>
    <cellStyle name="Заголовок 2 20 2" xfId="1844" xr:uid="{E7CBA738-4EB4-4386-8111-C4F572E15C7E}"/>
    <cellStyle name="Заголовок 2 20_Додатки до розпорядження виправл 21.12.2023" xfId="1845" xr:uid="{91645136-5169-465F-98FF-DE49ED580C22}"/>
    <cellStyle name="Заголовок 2 21" xfId="1846" xr:uid="{05A05D02-F688-4450-83EA-50E78AA3442B}"/>
    <cellStyle name="Заголовок 2 22" xfId="1847" xr:uid="{F945C5EE-0257-4A11-87A0-CEDE3DAFC214}"/>
    <cellStyle name="Заголовок 2 23" xfId="1848" xr:uid="{33FCCCC1-9F33-4582-B6A1-8AD48574EC0A}"/>
    <cellStyle name="Заголовок 2 24" xfId="1849" xr:uid="{C64BBE21-DB13-47F9-880F-7940D3898C38}"/>
    <cellStyle name="Заголовок 2 25" xfId="1850" xr:uid="{315EFDCD-E9BB-4D02-A45E-554071790FF0}"/>
    <cellStyle name="Заголовок 2 26" xfId="1851" xr:uid="{EECECAC8-18FC-4CB5-A724-50AE30551118}"/>
    <cellStyle name="Заголовок 2 3" xfId="1852" xr:uid="{C680F463-D8B8-4806-9861-792CD43951BC}"/>
    <cellStyle name="Заголовок 2 4" xfId="1853" xr:uid="{18991E49-2BD7-4F9C-A77E-CCC0EF899947}"/>
    <cellStyle name="Заголовок 2 5" xfId="1854" xr:uid="{8560BE76-909C-4412-AF03-0A2B8D2E80D8}"/>
    <cellStyle name="Заголовок 2 6" xfId="1855" xr:uid="{6A49EE4C-2DEE-4284-BDB2-B903809E3947}"/>
    <cellStyle name="Заголовок 2 7" xfId="1856" xr:uid="{0A7E8E3A-B7CF-41D3-9A96-49E6CB2CC337}"/>
    <cellStyle name="Заголовок 2 7 2" xfId="1857" xr:uid="{CA6F0B5D-B420-4AC7-9676-8573DE1DAECF}"/>
    <cellStyle name="Заголовок 2 7 3" xfId="1858" xr:uid="{EC34ECBC-1F45-4A7E-AC30-D5C0ED07AD0E}"/>
    <cellStyle name="Заголовок 2 7 4" xfId="1859" xr:uid="{20631214-8CC9-48DC-A8B9-E23CD78834F7}"/>
    <cellStyle name="Заголовок 2 7_Додатки до розпорядження виправл 21.12.2023" xfId="1860" xr:uid="{8EE327D6-4378-4937-8249-836705162E39}"/>
    <cellStyle name="Заголовок 2 8" xfId="1861" xr:uid="{A41FE83A-685B-4BFE-8C2B-ECB18EA8CCC2}"/>
    <cellStyle name="Заголовок 2 8 2" xfId="1862" xr:uid="{E8F93E75-00F3-4546-8E52-1B58E9B8D93C}"/>
    <cellStyle name="Заголовок 2 8 3" xfId="1863" xr:uid="{081E9AE0-65FD-498E-89D1-5BDB071DA271}"/>
    <cellStyle name="Заголовок 2 8_Додатки до розпорядження виправл 21.12.2023" xfId="1864" xr:uid="{7F0EE3EF-EF63-4A6C-80BF-9E3D6C45AF77}"/>
    <cellStyle name="Заголовок 2 9" xfId="1865" xr:uid="{DE050FC5-B63E-4901-9CCA-0B3F8C867BFE}"/>
    <cellStyle name="Заголовок 2 9 2" xfId="1866" xr:uid="{D9510A7A-DE8B-42CF-A0F6-EF994CBA730B}"/>
    <cellStyle name="Заголовок 2 9_Додатки до розпорядження виправл 21.12.2023" xfId="1867" xr:uid="{6EA1906D-CC28-4850-A2FC-019DDC935993}"/>
    <cellStyle name="Заголовок 3" xfId="1868" builtinId="18" customBuiltin="1"/>
    <cellStyle name="Заголовок 3 10" xfId="1869" xr:uid="{4D8F4BE3-7A54-4404-882E-0E544124648C}"/>
    <cellStyle name="Заголовок 3 11" xfId="1870" xr:uid="{EE9AB418-4129-41EF-ADD9-AE17D2FBA029}"/>
    <cellStyle name="Заголовок 3 12" xfId="1871" xr:uid="{F95ACA46-69EA-47B8-BD50-720123609E62}"/>
    <cellStyle name="Заголовок 3 13" xfId="1872" xr:uid="{467C796F-2A35-4476-AA43-82ACB9065231}"/>
    <cellStyle name="Заголовок 3 14" xfId="1873" xr:uid="{D5941A9C-8DC8-43EC-BB46-0747CAF0DF2C}"/>
    <cellStyle name="Заголовок 3 14 2" xfId="1874" xr:uid="{71234103-6043-46DF-A2A1-8E0E0E593550}"/>
    <cellStyle name="Заголовок 3 14 3" xfId="1875" xr:uid="{2329BBC6-6641-4A85-A7E8-5DD21B2F8AAB}"/>
    <cellStyle name="Заголовок 3 14_НУШ 2023 розподіл ПКМ 1023" xfId="1876" xr:uid="{4478B214-856D-40B8-A71B-AEDBC0687294}"/>
    <cellStyle name="Заголовок 3 15" xfId="1877" xr:uid="{13D43DDB-6015-4305-AC89-60494AB1C12E}"/>
    <cellStyle name="Заголовок 3 15 2" xfId="1878" xr:uid="{A5268EF9-C30A-4B12-932E-B898F7B484DA}"/>
    <cellStyle name="Заголовок 3 15_НУШ 2023 розподіл ПКМ 1023" xfId="1879" xr:uid="{65A03336-82A8-402A-BE14-DF2FDC7D69C7}"/>
    <cellStyle name="Заголовок 3 16" xfId="1880" xr:uid="{517E321E-E629-4B3C-80E3-3548986B969D}"/>
    <cellStyle name="Заголовок 3 16 2" xfId="1881" xr:uid="{B08411F8-3954-4C8D-9919-2B14503A5653}"/>
    <cellStyle name="Заголовок 3 16_НУШ 2023 розподіл ПКМ 1023" xfId="1882" xr:uid="{D46C005A-6A95-4518-BCB9-0B4B047B2C15}"/>
    <cellStyle name="Заголовок 3 17" xfId="1883" xr:uid="{306F4122-31E5-46E6-93F2-7120DB4514AC}"/>
    <cellStyle name="Заголовок 3 18" xfId="1884" xr:uid="{9D53F97F-151D-49B2-B560-DDC062856A54}"/>
    <cellStyle name="Заголовок 3 19" xfId="1885" xr:uid="{B13A7A12-F6AA-41EC-B8C8-8B6583F9B1CD}"/>
    <cellStyle name="Заголовок 3 2" xfId="1886" xr:uid="{5F1AD70D-B6A9-45AA-8F53-EC8991CB9BBA}"/>
    <cellStyle name="Заголовок 3 2 10" xfId="1887" xr:uid="{8F4161E0-2034-46EE-A87B-47F5E89D04EF}"/>
    <cellStyle name="Заголовок 3 2 11" xfId="1888" xr:uid="{C42E77B6-210D-4AED-AD95-3AA49A32C52C}"/>
    <cellStyle name="Заголовок 3 2 2" xfId="1889" xr:uid="{E491CE8F-F42A-4D08-847F-BB568E2810D6}"/>
    <cellStyle name="Заголовок 3 2 3" xfId="1890" xr:uid="{E469E49B-F9CC-4622-8FDD-3F846F9B8EB0}"/>
    <cellStyle name="Заголовок 3 2 4" xfId="1891" xr:uid="{8BDA8548-D937-470F-AC48-60C1C67AC58A}"/>
    <cellStyle name="Заголовок 3 2 5" xfId="1892" xr:uid="{F966EB7A-AF51-45B9-A543-09E2D130AA25}"/>
    <cellStyle name="Заголовок 3 2 6" xfId="1893" xr:uid="{074F90AA-D917-4415-B46E-2569C0220B7B}"/>
    <cellStyle name="Заголовок 3 2 7" xfId="1894" xr:uid="{169C73BE-9AFF-4360-8416-52AD4A5E63DC}"/>
    <cellStyle name="Заголовок 3 2 8" xfId="1895" xr:uid="{8CB4499C-BD17-42E8-B26F-933AAD54C322}"/>
    <cellStyle name="Заголовок 3 2 9" xfId="1896" xr:uid="{12780935-06CE-4B44-9D1C-4B42DDE37F6A}"/>
    <cellStyle name="Заголовок 3 2_Дод 1 доходи" xfId="1897" xr:uid="{5E4F849C-AAD4-4AB7-B95D-42599E2F7DAA}"/>
    <cellStyle name="Заголовок 3 20" xfId="1898" xr:uid="{74211003-6E83-4DB2-B358-085969B7D8CF}"/>
    <cellStyle name="Заголовок 3 20 2" xfId="1899" xr:uid="{2451E27E-AA26-4061-B045-069F83A60DC0}"/>
    <cellStyle name="Заголовок 3 20_НУШ 2023 розподіл ПКМ 1023" xfId="1900" xr:uid="{DD568945-59CF-4F58-A599-B442F6F6B5C2}"/>
    <cellStyle name="Заголовок 3 21" xfId="1901" xr:uid="{D4E9DD4E-D39E-4D92-B5DA-8A231E470BE6}"/>
    <cellStyle name="Заголовок 3 22" xfId="1902" xr:uid="{45352AFE-4FB6-4FB1-8746-01FF8D086312}"/>
    <cellStyle name="Заголовок 3 23" xfId="1903" xr:uid="{26C88BFF-C690-408B-8BA5-4C222278669B}"/>
    <cellStyle name="Заголовок 3 24" xfId="1904" xr:uid="{B13941ED-A43C-43E6-A48B-18AF0AE0CF2A}"/>
    <cellStyle name="Заголовок 3 25" xfId="1905" xr:uid="{828F6F0E-D7E7-40DD-82C0-708915D53CD8}"/>
    <cellStyle name="Заголовок 3 26" xfId="1906" xr:uid="{7FB98C56-A5DB-4A95-B1C9-43E08DF80489}"/>
    <cellStyle name="Заголовок 3 3" xfId="1907" xr:uid="{3134D7CF-B249-4D62-93FA-FB8A32A38582}"/>
    <cellStyle name="Заголовок 3 4" xfId="1908" xr:uid="{F48AEE90-10FB-493A-9631-1923298F6620}"/>
    <cellStyle name="Заголовок 3 5" xfId="1909" xr:uid="{8E6B4652-F405-4C38-B2CC-F52FDD7559CF}"/>
    <cellStyle name="Заголовок 3 6" xfId="1910" xr:uid="{09188B95-F7DC-446A-B345-F681A299DA8C}"/>
    <cellStyle name="Заголовок 3 7" xfId="1911" xr:uid="{1466B59A-7821-4059-9D4D-5B538C25EED4}"/>
    <cellStyle name="Заголовок 3 7 2" xfId="1912" xr:uid="{D07436DB-25CA-4D21-9EC1-A14801B0316B}"/>
    <cellStyle name="Заголовок 3 7 3" xfId="1913" xr:uid="{E28F2147-CED4-43D5-82CD-4AA9B3987572}"/>
    <cellStyle name="Заголовок 3 7 4" xfId="1914" xr:uid="{1794550C-6E1A-4065-8945-E9775E807E52}"/>
    <cellStyle name="Заголовок 3 7_НУШ 2023 розподіл ПКМ 1023" xfId="1915" xr:uid="{FE09A16B-4392-49AE-958B-FB86409A868B}"/>
    <cellStyle name="Заголовок 3 8" xfId="1916" xr:uid="{4FF6840C-18A3-4246-B7A2-57E6303B4248}"/>
    <cellStyle name="Заголовок 3 8 2" xfId="1917" xr:uid="{368B4993-57F2-4BD8-AA4C-8A9E5F19EEBD}"/>
    <cellStyle name="Заголовок 3 8 3" xfId="1918" xr:uid="{832E37FE-F57E-4430-AC08-96737F57D2EE}"/>
    <cellStyle name="Заголовок 3 8_НУШ 2023 розподіл ПКМ 1023" xfId="1919" xr:uid="{01DFF4E8-6F02-4FC2-B8D9-998E99B830B1}"/>
    <cellStyle name="Заголовок 3 9" xfId="1920" xr:uid="{88A2C639-A87C-42E0-A4D2-63960F1C53C7}"/>
    <cellStyle name="Заголовок 3 9 2" xfId="1921" xr:uid="{6E36ED27-5DAE-49E7-8D4B-BCA7C1D9EFDE}"/>
    <cellStyle name="Заголовок 3 9_НУШ 2023 розподіл ПКМ 1023" xfId="1922" xr:uid="{551A2B94-23AE-4262-8C8B-AE6FE1B40030}"/>
    <cellStyle name="Заголовок 4" xfId="1923" builtinId="19" customBuiltin="1"/>
    <cellStyle name="Заголовок 4 10" xfId="1924" xr:uid="{56182C0A-C922-4D4D-A348-67CC85E3CB6A}"/>
    <cellStyle name="Заголовок 4 11" xfId="1925" xr:uid="{73CE863A-4374-44C1-8D50-50D7C999BB5A}"/>
    <cellStyle name="Заголовок 4 12" xfId="1926" xr:uid="{DE811890-497A-40F3-A1ED-F5671B528DE4}"/>
    <cellStyle name="Заголовок 4 13" xfId="1927" xr:uid="{2CC869C3-A83C-442A-AF0F-DE3639696EFA}"/>
    <cellStyle name="Заголовок 4 14" xfId="1928" xr:uid="{D8521848-D56E-4B5B-A244-81ABF6F77AA4}"/>
    <cellStyle name="Заголовок 4 14 2" xfId="1929" xr:uid="{F9EA6344-5D93-416D-B95B-2A12B8E341CF}"/>
    <cellStyle name="Заголовок 4 14 3" xfId="1930" xr:uid="{0E27105D-11E9-4F84-A938-376E19623569}"/>
    <cellStyle name="Заголовок 4 15" xfId="1931" xr:uid="{F86F4517-902E-4F21-BFBC-29EE2CC1E6D5}"/>
    <cellStyle name="Заголовок 4 15 2" xfId="1932" xr:uid="{74909EDF-ECD9-48E0-A4FD-8D0488572703}"/>
    <cellStyle name="Заголовок 4 16" xfId="1933" xr:uid="{41085E6A-2672-4821-9E6B-A9964F6174D7}"/>
    <cellStyle name="Заголовок 4 16 2" xfId="1934" xr:uid="{BEEEFB78-44D0-479E-A42C-A2651103EA90}"/>
    <cellStyle name="Заголовок 4 17" xfId="1935" xr:uid="{4EE4BFD1-BBA4-4272-8107-17B78E262188}"/>
    <cellStyle name="Заголовок 4 18" xfId="1936" xr:uid="{9E27177A-7EEA-4D02-95BF-3E5C2E57451D}"/>
    <cellStyle name="Заголовок 4 19" xfId="1937" xr:uid="{559D60BE-A6A2-4659-B2F6-93A906F1CF83}"/>
    <cellStyle name="Заголовок 4 2" xfId="1938" xr:uid="{F7A7E7EB-0227-4BCF-BAA8-C96B1DBACC31}"/>
    <cellStyle name="Заголовок 4 2 10" xfId="1939" xr:uid="{7CDAA779-0E1C-47D3-B315-54A0DDC9BD2D}"/>
    <cellStyle name="Заголовок 4 2 11" xfId="1940" xr:uid="{40D6212E-0406-4098-8F2C-61FC32A5EC32}"/>
    <cellStyle name="Заголовок 4 2 2" xfId="1941" xr:uid="{FC052814-F269-4288-9C4D-1E492DE4A3A2}"/>
    <cellStyle name="Заголовок 4 2 3" xfId="1942" xr:uid="{40BCB8D0-7092-4E3E-9D3D-1004BCCEC162}"/>
    <cellStyle name="Заголовок 4 2 4" xfId="1943" xr:uid="{7D5993CF-CDC4-4F94-8B88-FC9F80FFFE0F}"/>
    <cellStyle name="Заголовок 4 2 5" xfId="1944" xr:uid="{B6F9724D-5063-4894-8A50-B3598FD8A22A}"/>
    <cellStyle name="Заголовок 4 2 6" xfId="1945" xr:uid="{2E25F4BA-A77C-4AC1-BD4C-973E6AF392A8}"/>
    <cellStyle name="Заголовок 4 2 7" xfId="1946" xr:uid="{3B986167-8F66-41E2-987E-8A6038E52B32}"/>
    <cellStyle name="Заголовок 4 2 8" xfId="1947" xr:uid="{EB639265-9772-4EB0-ADA3-0BAD6CB8600F}"/>
    <cellStyle name="Заголовок 4 2 9" xfId="1948" xr:uid="{09421D44-ABE7-4D37-9FE9-3B094A604D2D}"/>
    <cellStyle name="Заголовок 4 2_Дод 1 доходи" xfId="1949" xr:uid="{E5C7183B-2D95-4BB1-9326-F6FCC001D7D9}"/>
    <cellStyle name="Заголовок 4 20" xfId="1950" xr:uid="{CA1D85E6-1A04-48AA-8CD8-FAFEF54BD515}"/>
    <cellStyle name="Заголовок 4 20 2" xfId="1951" xr:uid="{055DED69-8680-473E-A8DF-5DAC60398BE6}"/>
    <cellStyle name="Заголовок 4 21" xfId="1952" xr:uid="{9149D726-237B-4EC3-BB3E-5C58E7B93AD0}"/>
    <cellStyle name="Заголовок 4 22" xfId="1953" xr:uid="{6846A955-06C0-4FCF-8396-2E538C766791}"/>
    <cellStyle name="Заголовок 4 23" xfId="1954" xr:uid="{AC3319C8-A13D-41DE-BC1C-3C802EEC5C0B}"/>
    <cellStyle name="Заголовок 4 24" xfId="1955" xr:uid="{FD1F58B4-7A75-4B49-9B13-9882864C18FE}"/>
    <cellStyle name="Заголовок 4 25" xfId="1956" xr:uid="{0C141EEB-5F6E-46BF-9FF9-A9DF9A83CDC1}"/>
    <cellStyle name="Заголовок 4 26" xfId="1957" xr:uid="{7A5D46E4-EF4E-4E45-9C6A-BAFE9CF0CB5A}"/>
    <cellStyle name="Заголовок 4 3" xfId="1958" xr:uid="{745F8DEB-F852-44CF-970A-B9636C742DA8}"/>
    <cellStyle name="Заголовок 4 4" xfId="1959" xr:uid="{0DEB61FD-7239-4AC6-A525-B44936430A93}"/>
    <cellStyle name="Заголовок 4 5" xfId="1960" xr:uid="{A5291A42-0D26-47C4-AABE-D4D994B37F7E}"/>
    <cellStyle name="Заголовок 4 6" xfId="1961" xr:uid="{37F70A0D-17FE-4FFA-A9C1-65DC1A57872E}"/>
    <cellStyle name="Заголовок 4 7" xfId="1962" xr:uid="{9662949A-79AF-4813-ABCD-448585BBE39B}"/>
    <cellStyle name="Заголовок 4 7 2" xfId="1963" xr:uid="{B4F44946-8FF2-43C2-97B1-C3724843E333}"/>
    <cellStyle name="Заголовок 4 7 3" xfId="1964" xr:uid="{DA22F7F6-0300-4BE4-B88C-2AC10873170F}"/>
    <cellStyle name="Заголовок 4 7 4" xfId="1965" xr:uid="{43038E01-C1A0-4B3D-A828-607D0C4AAC5B}"/>
    <cellStyle name="Заголовок 4 8" xfId="1966" xr:uid="{19757D96-7BF8-4D33-B70D-8CC2D85ABD97}"/>
    <cellStyle name="Заголовок 4 8 2" xfId="1967" xr:uid="{2E1CAF3E-DB3E-4AB5-98D4-DDFC93B54D9F}"/>
    <cellStyle name="Заголовок 4 8 3" xfId="1968" xr:uid="{A00E40F5-DCBA-476D-8F4A-FFC799F6D5D9}"/>
    <cellStyle name="Заголовок 4 9" xfId="1969" xr:uid="{C744097C-E30D-4153-AE55-4E3A5A67FC8C}"/>
    <cellStyle name="Заголовок 4 9 2" xfId="1970" xr:uid="{A674D962-16EF-4D6A-A0DA-94DA819569DD}"/>
    <cellStyle name="Звичайний" xfId="0" builtinId="0"/>
    <cellStyle name="Звичайний 10" xfId="1971" xr:uid="{E9881A30-535B-4972-B6F9-F30106B7D00C}"/>
    <cellStyle name="Звичайний 10 2" xfId="1972" xr:uid="{DB24DACE-5B6D-47D6-823C-298FE90BC5CB}"/>
    <cellStyle name="Звичайний 10 2 2" xfId="1973" xr:uid="{4F857D26-FC2F-4AC2-B69F-6E7122197C18}"/>
    <cellStyle name="Звичайний 10 3" xfId="1974" xr:uid="{65CCC901-149A-47DA-88C3-660F4F8D40F3}"/>
    <cellStyle name="Звичайний 10 3 2" xfId="1975" xr:uid="{84345981-34E6-414B-ACD6-1580CDD078CC}"/>
    <cellStyle name="Звичайний 10 4" xfId="1976" xr:uid="{3EA9AA78-B47F-4103-98F1-CD4912C0F02A}"/>
    <cellStyle name="Звичайний 10 4 2" xfId="1977" xr:uid="{AEAC8BEC-A907-4DE7-9569-60258DD5E2D6}"/>
    <cellStyle name="Звичайний 10 5" xfId="1978" xr:uid="{739E7F0C-9485-4837-9AB7-2EC2ACC73B38}"/>
    <cellStyle name="Звичайний 10 5 2" xfId="1979" xr:uid="{60F8EDF3-0E3B-410E-8EEF-94ECB8C0F400}"/>
    <cellStyle name="Звичайний 10 5_додаток до розп №528 від 24.07.2026" xfId="1980" xr:uid="{8D24E202-9A77-4E0C-AD23-29B9504D4ADC}"/>
    <cellStyle name="Звичайний 10_Прогноз" xfId="1981" xr:uid="{0BADDDE2-BD2E-452D-B5A8-2D17361A76E0}"/>
    <cellStyle name="Звичайний 100" xfId="1982" xr:uid="{1C5A7822-A9F8-4B8F-AC0E-3147153457B6}"/>
    <cellStyle name="Звичайний 101" xfId="1983" xr:uid="{98F286C2-3B81-498F-A5D3-DD21D46D2D78}"/>
    <cellStyle name="Звичайний 102" xfId="1984" xr:uid="{220BA223-5EC0-4862-A634-9044C1C0720B}"/>
    <cellStyle name="Звичайний 103" xfId="1985" xr:uid="{9B313B2F-AAEF-4A0A-9712-B2916CB29605}"/>
    <cellStyle name="Звичайний 104" xfId="1986" xr:uid="{4B283D57-A4AF-4DC5-A8BE-9EB86E050C96}"/>
    <cellStyle name="Звичайний 105" xfId="1987" xr:uid="{A31D5902-A489-49D5-AF55-CE04E207E8E9}"/>
    <cellStyle name="Звичайний 106" xfId="1988" xr:uid="{79C0E60A-849D-42AD-AD8E-B765344D7E8C}"/>
    <cellStyle name="Звичайний 107" xfId="1989" xr:uid="{D8D2FAC8-76C0-4487-B798-371ED0B41882}"/>
    <cellStyle name="Звичайний 108" xfId="1990" xr:uid="{2C78B3E8-19D8-4F5F-A450-FCF3A0C59B97}"/>
    <cellStyle name="Звичайний 109" xfId="1991" xr:uid="{2D08FEA4-EC8E-4298-B018-E8882984298E}"/>
    <cellStyle name="Звичайний 11" xfId="1992" xr:uid="{AD2883AB-88D8-4C04-BEDC-A525D725C997}"/>
    <cellStyle name="Звичайний 11 2" xfId="1993" xr:uid="{AADDB7AE-1240-40D6-967C-00203BCEE5DD}"/>
    <cellStyle name="Звичайний 11 2 2" xfId="1994" xr:uid="{A128E6FB-4F3D-40E6-B726-E35E89731ACF}"/>
    <cellStyle name="Звичайний 11 3" xfId="1995" xr:uid="{96ABA8F3-FAB3-4047-B36C-82B257A46310}"/>
    <cellStyle name="Звичайний 11 3 2" xfId="1996" xr:uid="{17859DAB-5E19-493E-A03E-1DA2063AF4F9}"/>
    <cellStyle name="Звичайний 11 4" xfId="1997" xr:uid="{F6BDAC65-1DC8-47DA-8A8C-EE62611D22EB}"/>
    <cellStyle name="Звичайний 11 4 2" xfId="1998" xr:uid="{19D94368-D419-4651-914D-4CDB677BE99E}"/>
    <cellStyle name="Звичайний 11 4_додаток до розп №528 від 24.07.2026" xfId="1999" xr:uid="{4979DBEB-3E33-4B2B-9680-2738A5DB5870}"/>
    <cellStyle name="Звичайний 11_Прогноз" xfId="2000" xr:uid="{99CEF8AA-1D52-4F73-AB32-C823A45DF5EE}"/>
    <cellStyle name="Звичайний 110" xfId="2001" xr:uid="{330C3A78-1A26-4236-AD62-39D540C5A32F}"/>
    <cellStyle name="Звичайний 111" xfId="2002" xr:uid="{7BC4C014-CAC4-4663-A422-E9BBEFF0599B}"/>
    <cellStyle name="Звичайний 112" xfId="2003" xr:uid="{5A49878C-AE51-4BD6-B1C8-82804864B61A}"/>
    <cellStyle name="Звичайний 113" xfId="2004" xr:uid="{9925F0E6-3866-4892-9715-348606C7ECC4}"/>
    <cellStyle name="Звичайний 114" xfId="2005" xr:uid="{16CA3728-BE12-4BDB-8F4E-7B4736A49D8A}"/>
    <cellStyle name="Звичайний 115" xfId="2006" xr:uid="{75899F62-78A0-40F7-8091-3FE804079BEF}"/>
    <cellStyle name="Звичайний 116" xfId="2007" xr:uid="{C25F3E59-0BBC-401F-8980-BAE0DCB8AFBE}"/>
    <cellStyle name="Звичайний 117" xfId="2008" xr:uid="{850049FB-79A3-4FE6-96A3-075A1F873831}"/>
    <cellStyle name="Звичайний 118" xfId="2009" xr:uid="{823483EC-27AA-4CD3-B62B-F3AB4525D4DC}"/>
    <cellStyle name="Звичайний 119" xfId="2010" xr:uid="{1A76DB25-98D8-4E5E-935C-6AFECFA0AF53}"/>
    <cellStyle name="Звичайний 12" xfId="2011" xr:uid="{5246E937-EA3F-4F4E-AE7C-643442272951}"/>
    <cellStyle name="Звичайний 12 2" xfId="2012" xr:uid="{AEC561D5-4058-455A-BB11-5EFA5199F123}"/>
    <cellStyle name="Звичайний 12 2 2" xfId="2013" xr:uid="{0CD5A184-E78E-414A-A041-813AAD594CE4}"/>
    <cellStyle name="Звичайний 12_Прогноз" xfId="2014" xr:uid="{101CC825-FCD5-4238-858F-D1B07A91FBBC}"/>
    <cellStyle name="Звичайний 120" xfId="2015" xr:uid="{C613ECA3-E2B9-43AD-A6BF-ECA95DF4BB2D}"/>
    <cellStyle name="Звичайний 121" xfId="2016" xr:uid="{02B9F402-109F-4A43-9582-1CF92E6B8795}"/>
    <cellStyle name="Звичайний 122" xfId="2017" xr:uid="{35BD6FCB-EB75-485D-BCF6-5DC2039FF6AC}"/>
    <cellStyle name="Звичайний 123" xfId="2018" xr:uid="{ED8DE652-A7AE-44C1-A3A1-74756CC954F0}"/>
    <cellStyle name="Звичайний 124" xfId="2019" xr:uid="{DFA5EE86-AF24-4391-B8FE-D280A0FD383C}"/>
    <cellStyle name="Звичайний 125" xfId="2020" xr:uid="{B14C89FD-C0DA-4DFD-A978-DF4F8CAF6EE4}"/>
    <cellStyle name="Звичайний 126" xfId="2021" xr:uid="{909BBC52-9949-42F2-A1DA-D1578060791C}"/>
    <cellStyle name="Звичайний 127" xfId="2022" xr:uid="{1BA493FA-0191-46D6-A766-D922A1FDF45B}"/>
    <cellStyle name="Звичайний 128" xfId="2023" xr:uid="{65889120-5E32-40A5-852F-722A2C75C1A2}"/>
    <cellStyle name="Звичайний 129" xfId="2024" xr:uid="{27BF03E1-59B6-4626-8594-2770B3322DEF}"/>
    <cellStyle name="Звичайний 13" xfId="2025" xr:uid="{D7D2CBA8-A94A-413F-9936-94E19E9DB15D}"/>
    <cellStyle name="Звичайний 13 2" xfId="2026" xr:uid="{7B56E616-2C62-4AB8-98D7-981110434D2B}"/>
    <cellStyle name="Звичайний 13 2 2" xfId="2027" xr:uid="{B6DEAEC2-3B7B-4270-9CD0-5AF827E4CC63}"/>
    <cellStyle name="Звичайний 13 3" xfId="2028" xr:uid="{B01F2C3E-23EF-4F86-84B2-AE0A20688FC4}"/>
    <cellStyle name="Звичайний 13 3 2" xfId="2029" xr:uid="{7B4A181D-F777-491B-A7E3-94D1D38FB8D9}"/>
    <cellStyle name="Звичайний 13 3_додаток до розп №528 від 24.07.2026" xfId="2030" xr:uid="{D4A87A09-4C6C-42F4-97D6-9E2D2FA05425}"/>
    <cellStyle name="Звичайний 13_Прогноз" xfId="2031" xr:uid="{CDBBD87C-2EA7-488F-80DF-968F9FEC8976}"/>
    <cellStyle name="Звичайний 130" xfId="2032" xr:uid="{14798F38-E16C-4FE8-A50A-50E70D9499C6}"/>
    <cellStyle name="Звичайний 131" xfId="2033" xr:uid="{006E31CA-714B-4CFD-A8CD-69467E765593}"/>
    <cellStyle name="Звичайний 132" xfId="2034" xr:uid="{88BD449D-8954-44C2-966A-B920E66A904B}"/>
    <cellStyle name="Звичайний 133" xfId="2035" xr:uid="{B37C1F30-9E19-4B4A-B76E-A51ACA00208A}"/>
    <cellStyle name="Звичайний 134" xfId="2036" xr:uid="{20BE422A-F0BF-4E63-8DEA-C25BFBB09D98}"/>
    <cellStyle name="Звичайний 135" xfId="2037" xr:uid="{2E300D49-1F2B-4959-8208-8B2C79EE23DB}"/>
    <cellStyle name="Звичайний 136" xfId="2038" xr:uid="{4D2F2D9A-27AF-4F7F-90F1-66ACFAA40D05}"/>
    <cellStyle name="Звичайний 137" xfId="2039" xr:uid="{8F88081D-FD85-462F-9823-743B8A8F36B9}"/>
    <cellStyle name="Звичайний 138" xfId="2040" xr:uid="{AAA258ED-8F57-488E-85E2-1C11A98DFD48}"/>
    <cellStyle name="Звичайний 139" xfId="2041" xr:uid="{40C366F2-B602-4E03-995F-FB9CF0FEDF87}"/>
    <cellStyle name="Звичайний 14" xfId="2042" xr:uid="{2247E676-4286-4852-B402-51066586B21B}"/>
    <cellStyle name="Звичайний 140" xfId="2043" xr:uid="{3BFDD72C-3887-4945-994F-C014EA6BB9EB}"/>
    <cellStyle name="Звичайний 141" xfId="2044" xr:uid="{C1DA3C40-9055-486C-9E61-5B3327BCC04D}"/>
    <cellStyle name="Звичайний 142" xfId="2045" xr:uid="{2912A2A2-B721-4E23-AC58-3EA729F9483C}"/>
    <cellStyle name="Звичайний 143" xfId="2046" xr:uid="{0743BEE6-C676-4CA4-AA8D-D233B0AE57E8}"/>
    <cellStyle name="Звичайний 144" xfId="2047" xr:uid="{766CBF52-1268-4F9D-96C2-AAB560FDE285}"/>
    <cellStyle name="Звичайний 15" xfId="2048" xr:uid="{9FDEBFE7-9C33-447B-B4F0-4194185741FC}"/>
    <cellStyle name="Звичайний 16" xfId="2049" xr:uid="{9B30C668-497F-4B1F-930E-4F434197FCA9}"/>
    <cellStyle name="Звичайний 16 10" xfId="2050" xr:uid="{E926FA5C-1B84-4A98-98E0-E59A8A1A7873}"/>
    <cellStyle name="Звичайний 16 11" xfId="2051" xr:uid="{BEBF6EC7-AD6E-4650-A585-8F81CD6A5421}"/>
    <cellStyle name="Звичайний 16 2" xfId="2052" xr:uid="{529746C4-58EA-41D5-80B0-DA4EBF17BF31}"/>
    <cellStyle name="Звичайний 16 3" xfId="2053" xr:uid="{D80B0557-06A8-48BE-81E1-1A12125495CD}"/>
    <cellStyle name="Звичайний 16 4" xfId="2054" xr:uid="{EAEB59E0-BFDC-4413-BF54-880A33238E68}"/>
    <cellStyle name="Звичайний 16 5" xfId="2055" xr:uid="{E1AFB309-7496-4125-9F5D-03147433B6C9}"/>
    <cellStyle name="Звичайний 16 6" xfId="2056" xr:uid="{0574D414-CEC1-42FF-B181-59A8FE0CE2CD}"/>
    <cellStyle name="Звичайний 16 7" xfId="2057" xr:uid="{229B0BE7-2C6E-4AA5-A85C-0F2D319ED7A3}"/>
    <cellStyle name="Звичайний 16 8" xfId="2058" xr:uid="{63E5BFBF-ADD4-4F74-AC99-0BE3248DC1DF}"/>
    <cellStyle name="Звичайний 16 9" xfId="2059" xr:uid="{DE20CD86-5761-4125-BAE5-0499F2DB0E03}"/>
    <cellStyle name="Звичайний 16_Прогноз" xfId="2060" xr:uid="{D5780105-BA5B-47F1-802B-BF85839A7E27}"/>
    <cellStyle name="Звичайний 17" xfId="2061" xr:uid="{89FBB1ED-7858-459E-B2E1-BC33F53752E1}"/>
    <cellStyle name="Звичайний 18" xfId="2062" xr:uid="{1ADBE1F1-7844-4C1B-9A0F-C3328151BAAA}"/>
    <cellStyle name="Звичайний 19" xfId="2063" xr:uid="{A8327DFB-6271-4775-A766-EEAA5514AB69}"/>
    <cellStyle name="Звичайний 2" xfId="2064" xr:uid="{8E6ACCF7-66AE-4404-9A97-8647D6E23B33}"/>
    <cellStyle name="Звичайний 2 10" xfId="2065" xr:uid="{9BC78C8C-5C92-4445-8352-C226DD5D7B9E}"/>
    <cellStyle name="Звичайний 2 10 2" xfId="2066" xr:uid="{C0482D85-F44E-4118-9E38-2351E2E53B9E}"/>
    <cellStyle name="Звичайний 2 11" xfId="2067" xr:uid="{5679BEE8-523C-4FC7-8DE1-6B609CB05607}"/>
    <cellStyle name="Звичайний 2 11 2" xfId="2068" xr:uid="{457D3FCD-68C1-4A4E-995B-F0BCC3862730}"/>
    <cellStyle name="Звичайний 2 12" xfId="2069" xr:uid="{66F2E727-9999-4AD8-97DF-67B4384144F9}"/>
    <cellStyle name="Звичайний 2 12 2" xfId="2070" xr:uid="{952FCFEC-18DF-4750-8583-7859322DD2FE}"/>
    <cellStyle name="Звичайний 2 12 3" xfId="2071" xr:uid="{B3A3FED6-EACE-4F29-86A2-C182B58B4B2B}"/>
    <cellStyle name="Звичайний 2 13" xfId="2072" xr:uid="{7DC83A32-91D0-4E17-977C-DB22C17B0D0D}"/>
    <cellStyle name="Звичайний 2 13 2" xfId="2073" xr:uid="{7B7E4A25-FB5D-47F1-A449-CD9232B9AB50}"/>
    <cellStyle name="Звичайний 2 13 3" xfId="2074" xr:uid="{AD7E0D88-6A05-4825-A6C1-DE09B15DBABE}"/>
    <cellStyle name="Звичайний 2 14" xfId="2075" xr:uid="{4C8E4D70-08C9-4298-A794-C58E57BC7BC9}"/>
    <cellStyle name="Звичайний 2 14 2" xfId="2076" xr:uid="{1FCCABF1-1F23-4DEE-9616-CEFB3BB69BF9}"/>
    <cellStyle name="Звичайний 2 14 2 2" xfId="2077" xr:uid="{D3F4C46F-6B47-489A-B478-3ACD5221FAA9}"/>
    <cellStyle name="Звичайний 2 14 2 2 2" xfId="2078" xr:uid="{D8B3727E-02F8-4548-908F-B93A6891A9B4}"/>
    <cellStyle name="Звичайний 2 14 2 2 2 2" xfId="2079" xr:uid="{28B61067-3417-40A6-BB15-219BF42CD85F}"/>
    <cellStyle name="Звичайний 2 14 2 2 2 2 2" xfId="2080" xr:uid="{F510EC16-36D6-4FAF-B70D-270F57AE6116}"/>
    <cellStyle name="Звичайний 2 14 2 2 2 2 2 2" xfId="2081" xr:uid="{0ABA05B4-D472-4523-89D5-7DB1C0F92855}"/>
    <cellStyle name="Звичайний 2 14 2 2 2 2 2 2 2" xfId="2082" xr:uid="{62E6B73D-0BBB-46D1-845F-E3D8C0E83F2B}"/>
    <cellStyle name="Звичайний 2 14 2 2 2 2 2 2 2 2" xfId="2083" xr:uid="{55778B70-9938-49A8-8B80-A8BA551BDC30}"/>
    <cellStyle name="Звичайний 2 14 2 2 2 2 2 2 2 2 2" xfId="2084" xr:uid="{AA963C16-16A2-47D1-BC90-4F1A9DA68EE8}"/>
    <cellStyle name="Звичайний 2 14 2 2 2 2 2 2 2 2 3" xfId="2085" xr:uid="{C054576C-6B83-4752-B28E-F7121AD6E21F}"/>
    <cellStyle name="Звичайний 2 14 2 2 2 2 2 2 2 2 4" xfId="2086" xr:uid="{A7FA8664-57C1-4A0D-AD17-29A6E0A6F531}"/>
    <cellStyle name="Звичайний 2 14 2 2 2 2 2 2 2 3" xfId="2087" xr:uid="{426D4608-D1CA-4923-9D75-B36795ABC142}"/>
    <cellStyle name="Звичайний 2 14 2 2 2 2 2 2 2 3 2" xfId="2088" xr:uid="{0DAA494B-E6B0-419D-BA67-2BDF2C4E4374}"/>
    <cellStyle name="Звичайний 2 14 2 2 2 2 2 2 3" xfId="2089" xr:uid="{5C28AD7C-7766-4D25-AB68-02CB2EEBABD5}"/>
    <cellStyle name="Звичайний 2 14 2 2 2 2 2 2 4" xfId="2090" xr:uid="{A6B8C584-4E02-4B50-9EFB-8B635AA8E2A7}"/>
    <cellStyle name="Звичайний 2 14 2 2 2 2 2 2 5" xfId="2091" xr:uid="{18268D20-985D-4F91-99BC-3DB35D7CAC9C}"/>
    <cellStyle name="Звичайний 2 14 2 2 2 2 2 3" xfId="2092" xr:uid="{1B602EAA-0C4B-4083-B1AF-85C9F081E069}"/>
    <cellStyle name="Звичайний 2 14 2 2 2 2 2 3 2" xfId="2093" xr:uid="{A2845147-7FCF-4EFD-9E81-15FEC59F40CA}"/>
    <cellStyle name="Звичайний 2 14 2 2 2 2 2 3 3" xfId="2094" xr:uid="{2C1571A1-0955-4E9E-9091-C6BFA2F24EB1}"/>
    <cellStyle name="Звичайний 2 14 2 2 2 2 2 3 4" xfId="2095" xr:uid="{BF23C067-0DD9-4AFF-99F1-F943A0EE910D}"/>
    <cellStyle name="Звичайний 2 14 2 2 2 2 2 4" xfId="2096" xr:uid="{90B0D6E4-277D-43DD-926A-FAB136608558}"/>
    <cellStyle name="Звичайний 2 14 2 2 2 2 2 4 2" xfId="2097" xr:uid="{0D0E009E-D2A9-4F7C-98EF-B1238CB0C2BE}"/>
    <cellStyle name="Звичайний 2 14 2 2 2 2 3" xfId="2098" xr:uid="{78C653B5-05F5-47A9-BFA1-1F227CED060C}"/>
    <cellStyle name="Звичайний 2 14 2 2 2 2 3 2" xfId="2099" xr:uid="{93393F53-4FA2-4955-927B-A6E8ACAF1D07}"/>
    <cellStyle name="Звичайний 2 14 2 2 2 2 3 2 2" xfId="2100" xr:uid="{4B4514F3-356E-45A5-B427-E8C51B430C09}"/>
    <cellStyle name="Звичайний 2 14 2 2 2 2 3 2 3" xfId="2101" xr:uid="{4A65C252-C5AD-4C4E-A7EC-751AF62B1D58}"/>
    <cellStyle name="Звичайний 2 14 2 2 2 2 3 2 4" xfId="2102" xr:uid="{980CB2DA-97BD-4740-8136-CC5993297BEC}"/>
    <cellStyle name="Звичайний 2 14 2 2 2 2 3 3" xfId="2103" xr:uid="{8F86C006-B9BE-4DE4-857C-67FE712308BA}"/>
    <cellStyle name="Звичайний 2 14 2 2 2 2 3 3 2" xfId="2104" xr:uid="{3F512E37-CF64-4E1B-81C8-8B2F1E6EBBEB}"/>
    <cellStyle name="Звичайний 2 14 2 2 2 2 4" xfId="2105" xr:uid="{149C204A-6C5C-4998-BC90-4032D8E7562B}"/>
    <cellStyle name="Звичайний 2 14 2 2 2 2 5" xfId="2106" xr:uid="{F5A138D3-DB66-4E8E-ADCB-FE4FF5869F18}"/>
    <cellStyle name="Звичайний 2 14 2 2 2 2 6" xfId="2107" xr:uid="{537E8E11-4DBA-4A7C-B642-F8C930D972C4}"/>
    <cellStyle name="Звичайний 2 14 2 2 2 3" xfId="2108" xr:uid="{F5B136BA-AF81-4D63-9D1E-A07FEA264143}"/>
    <cellStyle name="Звичайний 2 14 2 2 2 3 2" xfId="2109" xr:uid="{874D11D3-BD59-42E9-956D-84EA76362D30}"/>
    <cellStyle name="Звичайний 2 14 2 2 2 3 2 2" xfId="2110" xr:uid="{1FF4EDA2-D9D3-49F9-B1DF-7B002FE3FE43}"/>
    <cellStyle name="Звичайний 2 14 2 2 2 3 2 2 2" xfId="2111" xr:uid="{B3FF748D-4623-432E-AE85-1FC9FCC32CFB}"/>
    <cellStyle name="Звичайний 2 14 2 2 2 3 2 3" xfId="2112" xr:uid="{74A6440C-AAAE-4852-904D-6BD912A94E02}"/>
    <cellStyle name="Звичайний 2 14 2 2 2 3 2 3 2" xfId="2113" xr:uid="{1739D751-7C4C-41E8-B7EC-D5A84DF61961}"/>
    <cellStyle name="Звичайний 2 14 2 2 2 3 3" xfId="2114" xr:uid="{FEC01508-B9D0-4DCB-8792-AC624D34EE80}"/>
    <cellStyle name="Звичайний 2 14 2 2 2 3 4" xfId="2115" xr:uid="{49690306-9A42-4322-A32B-8CF0DB94B055}"/>
    <cellStyle name="Звичайний 2 14 2 2 2 4" xfId="2116" xr:uid="{DCDEA12C-63AD-4CD4-AB45-5A6500FB203A}"/>
    <cellStyle name="Звичайний 2 14 2 2 2 4 2" xfId="2117" xr:uid="{07C05126-CAE5-4A12-B4E6-65D0A1EDC1C5}"/>
    <cellStyle name="Звичайний 2 14 2 2 2 5" xfId="2118" xr:uid="{0C05B9C9-1310-4E43-8397-6946A4FE3C0F}"/>
    <cellStyle name="Звичайний 2 14 2 2 2 5 2" xfId="2119" xr:uid="{7FF71288-68D7-4F40-9669-E5B44148609D}"/>
    <cellStyle name="Звичайний 2 14 2 2 3" xfId="2120" xr:uid="{CD409453-AE6E-44E7-BBE1-7CD0E4BCD4D4}"/>
    <cellStyle name="Звичайний 2 14 2 2 4" xfId="2121" xr:uid="{6E3AB1D5-EE9E-4557-A7E6-AEE5F145B86E}"/>
    <cellStyle name="Звичайний 2 14 2 2 5" xfId="2122" xr:uid="{608AE91F-12A8-4976-A043-C5718B98B28D}"/>
    <cellStyle name="Звичайний 2 14 2 2 5 2" xfId="2123" xr:uid="{4AC57C56-4CB0-4CF8-8E1E-7537DF3D054A}"/>
    <cellStyle name="Звичайний 2 14 2 2 5 2 2" xfId="2124" xr:uid="{6DBDFB7F-2E30-4DDA-A62D-BDA7ACE36110}"/>
    <cellStyle name="Звичайний 2 14 2 2 5 2 3" xfId="2125" xr:uid="{9E325D75-0C89-4CF4-9623-F452766E80BC}"/>
    <cellStyle name="Звичайний 2 14 2 2 5 2 4" xfId="2126" xr:uid="{95314C6C-905B-46CC-9B5E-D20FD7F0BB63}"/>
    <cellStyle name="Звичайний 2 14 2 2 5 3" xfId="2127" xr:uid="{929C79A3-A715-4CA4-858A-AE0089EC91D6}"/>
    <cellStyle name="Звичайний 2 14 2 2 5 3 2" xfId="2128" xr:uid="{7DADCDBA-D3A3-47CD-9E71-D9B9E2E4B72E}"/>
    <cellStyle name="Звичайний 2 14 2 2 6" xfId="2129" xr:uid="{5F780CD3-02D4-448D-8DCC-3AD5B64E8DA7}"/>
    <cellStyle name="Звичайний 2 14 2 2 7" xfId="2130" xr:uid="{AC98C1A3-3682-42E2-8B6A-8DCF3968DE4E}"/>
    <cellStyle name="Звичайний 2 14 2 2 8" xfId="2131" xr:uid="{5B170D95-9367-4760-9E0D-5DA065F056DF}"/>
    <cellStyle name="Звичайний 2 14 2 3" xfId="2132" xr:uid="{9298FB6B-3551-405C-BAA2-E421868B0DD5}"/>
    <cellStyle name="Звичайний 2 14 2 3 2" xfId="2133" xr:uid="{1E8AB0F3-6D25-4CD7-B8C9-84FE670355F0}"/>
    <cellStyle name="Звичайний 2 14 2 3 2 2" xfId="2134" xr:uid="{60FEA9BD-A060-472C-9E3F-66362FCFF98F}"/>
    <cellStyle name="Звичайний 2 14 2 3 2 2 2" xfId="2135" xr:uid="{49CBBD49-2640-4443-BEE2-310535B9538C}"/>
    <cellStyle name="Звичайний 2 14 2 3 3" xfId="2136" xr:uid="{38798847-5165-4E5B-B469-76376034EB61}"/>
    <cellStyle name="Звичайний 2 14 2 4" xfId="2137" xr:uid="{515E2193-B42A-47BC-90C6-FFF59EED3DC6}"/>
    <cellStyle name="Звичайний 2 14 2 4 2" xfId="2138" xr:uid="{733C6A7C-5B08-4616-B4C5-051BC50DFA86}"/>
    <cellStyle name="Звичайний 2 14 2 5" xfId="2139" xr:uid="{EC26CF4F-EFA3-4CFD-9027-D24628270104}"/>
    <cellStyle name="Звичайний 2 14 2 5 2" xfId="2140" xr:uid="{9FD41268-16F3-450D-BC0B-0367E54B4F54}"/>
    <cellStyle name="Звичайний 2 14 2 5 2 2" xfId="2141" xr:uid="{947C0399-C6F7-4A9B-BEB0-9730D6D7E434}"/>
    <cellStyle name="Звичайний 2 14 2 5 2 2 2" xfId="2142" xr:uid="{B4826F81-6AD7-49A9-995E-F8D6AB80C305}"/>
    <cellStyle name="Звичайний 2 14 2 5 2 3" xfId="2143" xr:uid="{6DB50EF6-40BA-45CE-ACAC-9C59BABAC1D9}"/>
    <cellStyle name="Звичайний 2 14 2 5 2 3 2" xfId="2144" xr:uid="{785AD0A5-7733-4447-90C5-3B9C1D0C4339}"/>
    <cellStyle name="Звичайний 2 14 2 5 3" xfId="2145" xr:uid="{9694F3FA-40B8-404F-8800-A469EA50B916}"/>
    <cellStyle name="Звичайний 2 14 2 5 4" xfId="2146" xr:uid="{19937DEE-EA2E-46AA-A521-78B849570350}"/>
    <cellStyle name="Звичайний 2 14 2 6" xfId="2147" xr:uid="{A1CD8482-501B-4432-9F36-CDC351352FBC}"/>
    <cellStyle name="Звичайний 2 14 2 6 2" xfId="2148" xr:uid="{861DBDF4-2AF7-43F9-8202-3C61EFA63554}"/>
    <cellStyle name="Звичайний 2 14 2 7" xfId="2149" xr:uid="{C53747A7-9185-4ABB-B1ED-4F1240A7FFE2}"/>
    <cellStyle name="Звичайний 2 14 2 7 2" xfId="2150" xr:uid="{093AC9D6-26C0-4B6C-B39C-1CADADC1C8D0}"/>
    <cellStyle name="Звичайний 2 14 3" xfId="2151" xr:uid="{363D0940-8914-4C59-B67A-0D35D72C2918}"/>
    <cellStyle name="Звичайний 2 14 3 2" xfId="2152" xr:uid="{BE029377-869E-4E62-9560-98FFB6EA32E7}"/>
    <cellStyle name="Звичайний 2 14 3 2 2" xfId="2153" xr:uid="{C9EF7DDF-FEF1-4991-9EF5-D16648F46646}"/>
    <cellStyle name="Звичайний 2 14 3 2 3" xfId="2154" xr:uid="{026D176E-A43E-439E-B47F-37B5CE2363C0}"/>
    <cellStyle name="Звичайний 2 14 4" xfId="2155" xr:uid="{B5C460A9-1D97-4172-B448-24D5D06C2A55}"/>
    <cellStyle name="Звичайний 2 14 5" xfId="2156" xr:uid="{47371B57-5BDB-4B4D-972F-E2873B88188E}"/>
    <cellStyle name="Звичайний 2 14 6" xfId="2157" xr:uid="{B4191B2B-9B62-4C41-ADA1-42D25C6D7B04}"/>
    <cellStyle name="Звичайний 2 14 6 2" xfId="2158" xr:uid="{8B98BC05-C966-408F-8215-37EAF911EE72}"/>
    <cellStyle name="Звичайний 2 14 6 2 2" xfId="2159" xr:uid="{ABAF77B2-BD97-434F-B152-2568948E7020}"/>
    <cellStyle name="Звичайний 2 14 6 2 3" xfId="2160" xr:uid="{22E0AA0D-EFC3-4C3F-8EB7-292B2502DBC4}"/>
    <cellStyle name="Звичайний 2 14 6 2 4" xfId="2161" xr:uid="{2A5DCCE9-3A14-4B7D-BC51-58CE198A89E4}"/>
    <cellStyle name="Звичайний 2 14 6 3" xfId="2162" xr:uid="{1CB0D670-D38E-42E1-8714-1CE85B3A7D24}"/>
    <cellStyle name="Звичайний 2 14 6 3 2" xfId="2163" xr:uid="{9AE885D5-D604-485B-8802-A3532D4E4F5A}"/>
    <cellStyle name="Звичайний 2 14 7" xfId="2164" xr:uid="{8C6CC2FD-BFD0-42BD-AABB-7467A47293FA}"/>
    <cellStyle name="Звичайний 2 14 8" xfId="2165" xr:uid="{120447B9-DD33-4413-9516-DF1C391171AC}"/>
    <cellStyle name="Звичайний 2 14 9" xfId="2166" xr:uid="{38C94D35-8067-431E-8F23-BEB6E6A43B4B}"/>
    <cellStyle name="Звичайний 2 15" xfId="2167" xr:uid="{FAC05A18-3919-48B5-AB4B-87975AFFC009}"/>
    <cellStyle name="Звичайний 2 16" xfId="2168" xr:uid="{1A8EC4B9-79F0-4FBB-9634-5DFA4A290CEE}"/>
    <cellStyle name="Звичайний 2 17" xfId="2169" xr:uid="{EEE2A1CE-EF67-461E-A89C-1881D0721626}"/>
    <cellStyle name="Звичайний 2 18" xfId="2170" xr:uid="{61E151AB-BBAB-4B16-B06F-4EE8EEE6073C}"/>
    <cellStyle name="Звичайний 2 19" xfId="2171" xr:uid="{A8BB15AB-DA6B-4350-A630-5A63E05B7FC9}"/>
    <cellStyle name="Звичайний 2 2" xfId="2172" xr:uid="{56F95B8C-1E53-402C-8435-4AB2E432D4CD}"/>
    <cellStyle name="Звичайний 2 20" xfId="2173" xr:uid="{104620EB-E909-4C61-BD31-18526BACD047}"/>
    <cellStyle name="Звичайний 2 20 2" xfId="2174" xr:uid="{67B4FC5F-0DE5-426B-8265-197589CB19CD}"/>
    <cellStyle name="Звичайний 2 20 2 2" xfId="2175" xr:uid="{87D5BB4E-7A03-46C1-AF94-7EB9FC5295FF}"/>
    <cellStyle name="Звичайний 2 20 2 2 2" xfId="2176" xr:uid="{1CF9CA1D-0390-4BDD-953C-705D5DCB3639}"/>
    <cellStyle name="Звичайний 2 20 2 3" xfId="2177" xr:uid="{AED957A2-D5AB-402E-A1CB-5D4487C01E01}"/>
    <cellStyle name="Звичайний 2 20 2 3 2" xfId="2178" xr:uid="{B10FC36A-4919-4D42-8EF2-6C09C2D8DE15}"/>
    <cellStyle name="Звичайний 2 20 3" xfId="2179" xr:uid="{7C162F7B-169B-4049-85C2-689A145D00C6}"/>
    <cellStyle name="Звичайний 2 20 4" xfId="2180" xr:uid="{4D4C31B6-D065-42F6-B8AB-81782A3A973C}"/>
    <cellStyle name="Звичайний 2 21" xfId="2181" xr:uid="{B85AD9E8-04D7-43DA-9A12-E8123538A091}"/>
    <cellStyle name="Звичайний 2 21 2" xfId="2182" xr:uid="{C1277333-8402-43C5-AE2A-AFE7F2D6C148}"/>
    <cellStyle name="Звичайний 2 22" xfId="2183" xr:uid="{2F159B54-F91C-4EDB-84E5-BE109FC49016}"/>
    <cellStyle name="Звичайний 2 22 2" xfId="2184" xr:uid="{C16CEAFF-767E-4A31-9902-468EB88DF05D}"/>
    <cellStyle name="Звичайний 2 23" xfId="2185" xr:uid="{C2002D54-F44B-46ED-9947-12C851333514}"/>
    <cellStyle name="Звичайний 2 23 2" xfId="2186" xr:uid="{1A01999E-C9B5-4A80-B9F7-5C721FBBF8EF}"/>
    <cellStyle name="Звичайний 2 23 2 2" xfId="2187" xr:uid="{9E5B5803-4D1A-42E3-8799-E2BEC4718D59}"/>
    <cellStyle name="Звичайний 2 23 2 2 2" xfId="2188" xr:uid="{CAE6B707-4E40-4F0F-8250-4DED6B42F8A9}"/>
    <cellStyle name="Звичайний 2 23 2 2 2 2" xfId="2189" xr:uid="{9C33DF1B-D790-425D-BF54-9FC4DAA0F7C0}"/>
    <cellStyle name="Звичайний 2 23 2 2 2 2 2" xfId="2190" xr:uid="{B650D10C-FE10-4093-B026-A34DE4EE2C50}"/>
    <cellStyle name="Звичайний 2 23 2 2 2 2 3" xfId="2191" xr:uid="{8DC8AAD0-1988-4276-9B63-BB01FA48BCC4}"/>
    <cellStyle name="Звичайний 2 23 2 2 3" xfId="2192" xr:uid="{FD54DBDF-DB7C-4E54-BC7F-83C900F93A8D}"/>
    <cellStyle name="Звичайний 2 23 2 2 4" xfId="2193" xr:uid="{6F480E35-6F95-4DE8-8B07-9320E3520A2A}"/>
    <cellStyle name="Звичайний 2 23 2 3" xfId="2194" xr:uid="{8A56D90E-D240-4B16-ADDD-A718A462799C}"/>
    <cellStyle name="Звичайний 2 23 2 3 2" xfId="2195" xr:uid="{A0B44E65-779C-449F-9A61-6DFE24A969C7}"/>
    <cellStyle name="Звичайний 2 23 2 3 3" xfId="2196" xr:uid="{84754D9B-E6E9-41EB-85D4-E0B59EDAF49A}"/>
    <cellStyle name="Звичайний 2 23 3" xfId="2197" xr:uid="{9C076B02-64F1-4C3D-9AAA-2B16CC00FC8E}"/>
    <cellStyle name="Звичайний 2 23 3 2" xfId="2198" xr:uid="{415D0915-46F7-4D48-934D-CC7A41E7EF1D}"/>
    <cellStyle name="Звичайний 2 23 3 2 2" xfId="2199" xr:uid="{AB2DF6BD-3B2B-4F1A-AED5-1A04D538E584}"/>
    <cellStyle name="Звичайний 2 23 3 2 3" xfId="2200" xr:uid="{1473C389-0BD0-4CAB-B670-9FFC8C1ACA58}"/>
    <cellStyle name="Звичайний 2 23 4" xfId="2201" xr:uid="{CA100D2E-7204-413B-9E17-AFBC6BAE9B34}"/>
    <cellStyle name="Звичайний 2 23 5" xfId="2202" xr:uid="{7F5994E5-EEC1-468D-A038-DF8FD470AB37}"/>
    <cellStyle name="Звичайний 2 24" xfId="2203" xr:uid="{35EEA2FB-47E1-4E59-844A-12A1A49716C2}"/>
    <cellStyle name="Звичайний 2 24 2" xfId="2204" xr:uid="{3B4FC044-22D8-4EEE-8979-62A8A695A8A6}"/>
    <cellStyle name="Звичайний 2 24 2 2" xfId="2205" xr:uid="{9D871C52-0951-4F48-B763-BB774C8254DB}"/>
    <cellStyle name="Звичайний 2 24 2 2 2" xfId="2206" xr:uid="{EDF6CBCF-CFA8-441F-90E3-5C1B96FA7B5A}"/>
    <cellStyle name="Звичайний 2 24 2 2 3" xfId="2207" xr:uid="{6BD6A870-4CEA-44BA-B2AC-B99E375A98AA}"/>
    <cellStyle name="Звичайний 2 24 3" xfId="2208" xr:uid="{CC5F6173-234E-4BE2-A8A6-44BE3110DD3D}"/>
    <cellStyle name="Звичайний 2 24 4" xfId="2209" xr:uid="{ADC97A25-82ED-41DC-A632-AF5F84F3F221}"/>
    <cellStyle name="Звичайний 2 25" xfId="2210" xr:uid="{7A8D0627-257F-4665-A5C9-33B701E7B4C7}"/>
    <cellStyle name="Звичайний 2 26" xfId="2211" xr:uid="{5427B9DB-FFEF-4A5E-9DF0-66C5366CFB9B}"/>
    <cellStyle name="Звичайний 2 26 2" xfId="2212" xr:uid="{5951A012-CAA4-4851-8B9D-16CB89720A29}"/>
    <cellStyle name="Звичайний 2 26 3" xfId="2213" xr:uid="{4422149A-A54F-427E-86B6-3D24FAE9DCAF}"/>
    <cellStyle name="Звичайний 2 27" xfId="2214" xr:uid="{329F288B-693E-4996-8D4A-7EF8E9D1E865}"/>
    <cellStyle name="Звичайний 2 28" xfId="2215" xr:uid="{5E59F655-7D8C-4A1C-8B18-009C5014B454}"/>
    <cellStyle name="Звичайний 2 28 2" xfId="2216" xr:uid="{D69561A6-C20F-4DFE-B6A6-B1326F705D0F}"/>
    <cellStyle name="Звичайний 2 28 3" xfId="2217" xr:uid="{818B8B2B-6B26-4717-A538-6D18BFE61D08}"/>
    <cellStyle name="Звичайний 2 29" xfId="2218" xr:uid="{DBA75FE4-7579-4F98-BE16-9DEE90C275B2}"/>
    <cellStyle name="Звичайний 2 29 2" xfId="2219" xr:uid="{89D22CB4-7A18-4075-BDD9-41AAEA4B2338}"/>
    <cellStyle name="Звичайний 2 29 2 2" xfId="2220" xr:uid="{258E6E55-2710-447B-97AD-A689FD6EBC99}"/>
    <cellStyle name="Звичайний 2 29 2 2 2" xfId="2221" xr:uid="{E32D002E-9BAC-419E-81B4-269FDE8B80D1}"/>
    <cellStyle name="Звичайний 2 29 2 2 2 2" xfId="2222" xr:uid="{AD5D7C13-3BF2-47EC-97D8-412F0F39988B}"/>
    <cellStyle name="Звичайний 2 29 2 2 2 2 2" xfId="2223" xr:uid="{1B086A23-F5B2-4446-BD72-980AA0DA3A80}"/>
    <cellStyle name="Звичайний 2 29 2 2 3" xfId="2224" xr:uid="{F9F65FCE-3DF7-4458-B50F-9139DBEFC97C}"/>
    <cellStyle name="Звичайний 2 29 2 3" xfId="2225" xr:uid="{054BEEAE-E53F-4C8A-8805-6F59749B5DD3}"/>
    <cellStyle name="Звичайний 2 29 2 3 2" xfId="2226" xr:uid="{5990C0D1-089B-4DEA-AD44-EDF4E3345EA4}"/>
    <cellStyle name="Звичайний 2 29 3" xfId="2227" xr:uid="{A4F4FFC3-5BF2-4A5E-BAC6-52DB82716DEE}"/>
    <cellStyle name="Звичайний 2 29 3 2" xfId="2228" xr:uid="{7A3501DF-CC28-436A-82CD-3CE9B08C19A6}"/>
    <cellStyle name="Звичайний 2 29 3 2 2" xfId="2229" xr:uid="{B536CD61-37E7-4B14-A08D-6B46B520F162}"/>
    <cellStyle name="Звичайний 2 29 4" xfId="2230" xr:uid="{7CC74BD9-8697-4120-9A2A-60732E994F35}"/>
    <cellStyle name="Звичайний 2 3" xfId="2231" xr:uid="{0477CBEF-9A2B-44F2-A333-3B4FACABCFF1}"/>
    <cellStyle name="Звичайний 2 3 10" xfId="2232" xr:uid="{1080D8FE-58B1-485E-BC52-95E552BA7954}"/>
    <cellStyle name="Звичайний 2 3 11" xfId="2233" xr:uid="{300588AD-83FC-4A1A-890D-CF881AC8BC0D}"/>
    <cellStyle name="Звичайний 2 3 12" xfId="2234" xr:uid="{540A503F-DA81-4E58-952F-1ACD4D285352}"/>
    <cellStyle name="Звичайний 2 3 13" xfId="2235" xr:uid="{58840C57-3A34-4262-BEB2-0429965E937D}"/>
    <cellStyle name="Звичайний 2 3 14" xfId="2236" xr:uid="{27F6B107-AF8C-46F6-8A47-91078741B829}"/>
    <cellStyle name="Звичайний 2 3 15" xfId="2237" xr:uid="{1A2685E8-FD29-437E-B08C-BA5DE2237D1F}"/>
    <cellStyle name="Звичайний 2 3 16" xfId="2238" xr:uid="{77822D87-FA82-42A5-8701-5763DD0454C8}"/>
    <cellStyle name="Звичайний 2 3 17" xfId="2239" xr:uid="{C3FD1532-75C5-41C0-ACBA-AA13C19E61AD}"/>
    <cellStyle name="Звичайний 2 3 18" xfId="2240" xr:uid="{57C18AA3-9286-4309-BCA4-F446F579584A}"/>
    <cellStyle name="Звичайний 2 3 19" xfId="2241" xr:uid="{4A68286B-666D-47A2-A550-D9ADECDA5F08}"/>
    <cellStyle name="Звичайний 2 3 2" xfId="2242" xr:uid="{196CE8FE-1A62-42AD-81C1-8C79EF746454}"/>
    <cellStyle name="Звичайний 2 3 20" xfId="2243" xr:uid="{4B06B447-E080-46E4-B6B6-54CF997CEBDD}"/>
    <cellStyle name="Звичайний 2 3 3" xfId="2244" xr:uid="{B7D73BAD-1A9B-48E4-A078-47D82448E141}"/>
    <cellStyle name="Звичайний 2 3 4" xfId="2245" xr:uid="{B3B374D8-70C8-48DD-B059-8E3D1FCA2BD2}"/>
    <cellStyle name="Звичайний 2 3 5" xfId="2246" xr:uid="{0B7EFDCA-F52A-4A59-B747-83870DBE84AB}"/>
    <cellStyle name="Звичайний 2 3 6" xfId="2247" xr:uid="{00DE9256-2D38-451C-B878-25A1F2DF93B9}"/>
    <cellStyle name="Звичайний 2 3 7" xfId="2248" xr:uid="{1AE4CB53-7B70-4C0E-B17D-F5A58FBBDD41}"/>
    <cellStyle name="Звичайний 2 3 8" xfId="2249" xr:uid="{B7FA6278-99CF-4D7A-A634-DDCDA93EEE1F}"/>
    <cellStyle name="Звичайний 2 3 9" xfId="2250" xr:uid="{AB7CDD08-B07C-4BE7-AA02-B2D1DFB4EA8D}"/>
    <cellStyle name="Звичайний 2 30" xfId="2251" xr:uid="{0046B6AB-B85E-410A-A806-2A48382A6CA5}"/>
    <cellStyle name="Звичайний 2 31" xfId="2252" xr:uid="{43330A02-B1A3-4455-BC16-F6D414B2A2DF}"/>
    <cellStyle name="Звичайний 2 32" xfId="2253" xr:uid="{AA796D71-F601-4F52-BB4B-86F1E5637F17}"/>
    <cellStyle name="Звичайний 2 33" xfId="2254" xr:uid="{C37691DD-9686-46C3-A76E-5C42F9EE5D65}"/>
    <cellStyle name="Звичайний 2 34" xfId="2255" xr:uid="{AA566D6A-07F1-48EC-833C-584B0F0EB69B}"/>
    <cellStyle name="Звичайний 2 35" xfId="2256" xr:uid="{12441B3C-FB1E-4E3E-B3D0-964AA9ABABD5}"/>
    <cellStyle name="Звичайний 2 4" xfId="2257" xr:uid="{311EBB96-3208-4869-8F2F-FB5D4FB849A7}"/>
    <cellStyle name="Звичайний 2 4 10" xfId="2258" xr:uid="{41B93F0D-53BD-4643-8E54-ABDBC0625DA7}"/>
    <cellStyle name="Звичайний 2 4 11" xfId="2259" xr:uid="{7DD79D5D-EE5C-4E9C-8B01-409DA82382D3}"/>
    <cellStyle name="Звичайний 2 4 2" xfId="2260" xr:uid="{97AC31F4-306B-40B2-AE8F-EB4B6D9E2693}"/>
    <cellStyle name="Звичайний 2 4 3" xfId="2261" xr:uid="{9E824042-8212-4200-AC4D-676D336AD170}"/>
    <cellStyle name="Звичайний 2 4 4" xfId="2262" xr:uid="{B3B2FD00-CCCF-48AE-B8F9-D26A8E61B3CF}"/>
    <cellStyle name="Звичайний 2 4 5" xfId="2263" xr:uid="{2CFE7D59-F1EE-4F80-8FC3-251F0CD573E4}"/>
    <cellStyle name="Звичайний 2 4 6" xfId="2264" xr:uid="{E3718619-8494-4EAC-AA0C-72C6F1B666B6}"/>
    <cellStyle name="Звичайний 2 4 7" xfId="2265" xr:uid="{7ACF9CBB-B12B-4A6A-8C21-01B23DE8D537}"/>
    <cellStyle name="Звичайний 2 4 8" xfId="2266" xr:uid="{05808FE3-5306-443A-9DD9-594267CB2DA8}"/>
    <cellStyle name="Звичайний 2 4 9" xfId="2267" xr:uid="{8180A67D-439E-4713-9E0E-EE442DA0F801}"/>
    <cellStyle name="Звичайний 2 5" xfId="2268" xr:uid="{A478022D-87CB-4CF2-A5AC-CB668B33083B}"/>
    <cellStyle name="Звичайний 2 5 2" xfId="2269" xr:uid="{DA964C9F-F8B3-4E63-A7FE-20EC6105C6E5}"/>
    <cellStyle name="Звичайний 2 6" xfId="2270" xr:uid="{04352373-8270-4033-BC16-5796DD439A0E}"/>
    <cellStyle name="Звичайний 2 6 2" xfId="2271" xr:uid="{CA0F235D-D4A7-4682-9531-F1ABCC0008BE}"/>
    <cellStyle name="Звичайний 2 7" xfId="2272" xr:uid="{08E98176-DC40-4436-9F5D-C9AF17B5A233}"/>
    <cellStyle name="Звичайний 2 7 2" xfId="2273" xr:uid="{7BC8662B-2502-4840-822F-1F474BDFC793}"/>
    <cellStyle name="Звичайний 2 8" xfId="2274" xr:uid="{643CD2BC-F8BC-4938-A179-7BA9E111F04E}"/>
    <cellStyle name="Звичайний 2 8 2" xfId="2275" xr:uid="{718BE047-4966-4720-AD2D-A3BFDE77BCE2}"/>
    <cellStyle name="Звичайний 2 9" xfId="2276" xr:uid="{106B3421-6CA4-4497-8F9C-4F0D77AED168}"/>
    <cellStyle name="Звичайний 2 9 2" xfId="2277" xr:uid="{68F72104-48B7-48B3-9D6A-DA7D5080664B}"/>
    <cellStyle name="Звичайний 2_22.12.2020 Додатки бюджет 2021 Коди нові" xfId="2278" xr:uid="{A6D78978-2047-4AE3-AC71-19BD6056B1F6}"/>
    <cellStyle name="Звичайний 20" xfId="2279" xr:uid="{15DA53C8-5A78-462A-978C-1CB50442538C}"/>
    <cellStyle name="Звичайний 21" xfId="2280" xr:uid="{E12BE4ED-7627-48FC-82E0-547C1530A76E}"/>
    <cellStyle name="Звичайний 22" xfId="2281" xr:uid="{2DB2D1EB-6511-4C0E-BCE5-90610A524D19}"/>
    <cellStyle name="Звичайний 22 2" xfId="2282" xr:uid="{F92FF617-7385-49D7-8DE1-F3483000500B}"/>
    <cellStyle name="Звичайний 22_додаток до розп №528 від 24.07.2026" xfId="2283" xr:uid="{294DF070-071B-430A-AF09-65A54A5600D9}"/>
    <cellStyle name="Звичайний 23" xfId="2284" xr:uid="{4927F294-E09D-4CAD-A582-6C33C689BB96}"/>
    <cellStyle name="Звичайний 23 2" xfId="2285" xr:uid="{6246CC9D-A4B1-4EA9-88C9-6135EE7A599D}"/>
    <cellStyle name="Звичайний 23_додаток до розп №528 від 24.07.2026" xfId="2286" xr:uid="{3E552624-6A2A-464A-81B4-28A8BF6E1138}"/>
    <cellStyle name="Звичайний 24" xfId="2287" xr:uid="{66E02CF5-625B-4662-9717-2FC9A660FC70}"/>
    <cellStyle name="Звичайний 25" xfId="2288" xr:uid="{3B9D96D8-196A-4D65-96E0-8C6CB78C8FCA}"/>
    <cellStyle name="Звичайний 26" xfId="2289" xr:uid="{A0FF1F14-C5E6-4DF5-978B-5F1608C4D75A}"/>
    <cellStyle name="Звичайний 27" xfId="2290" xr:uid="{38CBAE36-7E34-434F-883B-9A62F9F35C4D}"/>
    <cellStyle name="Звичайний 28" xfId="2291" xr:uid="{9F8306B3-BAEA-4170-93DB-95A3DE19D410}"/>
    <cellStyle name="Звичайний 29" xfId="2292" xr:uid="{F2BF0ADC-7464-4132-8D17-A6268EFA5144}"/>
    <cellStyle name="Звичайний 3" xfId="2293" xr:uid="{8B8A4FFD-4CCC-4E77-BF6C-E7D2466F75CB}"/>
    <cellStyle name="Звичайний 3 10" xfId="2294" xr:uid="{08067AF8-9C48-49DB-B989-FD9224D40920}"/>
    <cellStyle name="Звичайний 3 11" xfId="2295" xr:uid="{1D40A305-DD70-45F2-9633-E217418C81EC}"/>
    <cellStyle name="Звичайний 3 12" xfId="2296" xr:uid="{A88AAAD0-37B3-42D1-9F2D-3847DF0FBE90}"/>
    <cellStyle name="Звичайний 3 13" xfId="2297" xr:uid="{B026BB63-2394-474E-A42A-5B7739586004}"/>
    <cellStyle name="Звичайний 3 14" xfId="2298" xr:uid="{A631153D-9BAB-4B18-87BE-F0AED8113994}"/>
    <cellStyle name="Звичайний 3 15" xfId="2299" xr:uid="{82BA0535-8196-47FC-85FB-3786E4CC7301}"/>
    <cellStyle name="Звичайний 3 16" xfId="2300" xr:uid="{CC7B508D-8908-4B6A-858F-9A5981A202B4}"/>
    <cellStyle name="Звичайний 3 17" xfId="2301" xr:uid="{664ACB70-A8AD-49EF-A0CA-A096C949205E}"/>
    <cellStyle name="Звичайний 3 18" xfId="2302" xr:uid="{008B6772-1A58-4995-8DF1-C2073634B5A7}"/>
    <cellStyle name="Звичайний 3 19" xfId="2303" xr:uid="{0C91C181-8BD6-4F04-A54D-CC0C8A7DE35C}"/>
    <cellStyle name="Звичайний 3 2" xfId="2304" xr:uid="{62A2D873-AA76-4884-9D72-85E16FCC26BD}"/>
    <cellStyle name="Звичайний 3 20" xfId="2305" xr:uid="{FB85A30D-21F5-42C8-BD26-AA7FC49ABF64}"/>
    <cellStyle name="Звичайний 3 21" xfId="2306" xr:uid="{EDB0C0FC-657F-4782-8478-BDCD996B0FB3}"/>
    <cellStyle name="Звичайний 3 22" xfId="2307" xr:uid="{934EEF4C-07C0-438F-B9FF-51B93004BA2E}"/>
    <cellStyle name="Звичайний 3 23" xfId="2308" xr:uid="{069A8E6B-FE32-4B81-906A-BA727C8C2926}"/>
    <cellStyle name="Звичайний 3 24" xfId="2309" xr:uid="{68145271-060E-4257-B188-AD6039A620F2}"/>
    <cellStyle name="Звичайний 3 25" xfId="2310" xr:uid="{DD5803B3-3230-4304-854F-CEA48312CBE5}"/>
    <cellStyle name="Звичайний 3 26" xfId="2311" xr:uid="{0EAFBC39-1F1F-46BB-BAAE-281ACDBD3B61}"/>
    <cellStyle name="Звичайний 3 3" xfId="2312" xr:uid="{986F8D38-645F-4B57-91D9-BD635A831F19}"/>
    <cellStyle name="Звичайний 3 4" xfId="2313" xr:uid="{BA4520E8-08C2-491D-8F07-FEC524A1D2A1}"/>
    <cellStyle name="Звичайний 3 5" xfId="2314" xr:uid="{94E85636-B199-4E0F-BB8A-E655FB39FA5C}"/>
    <cellStyle name="Звичайний 3 6" xfId="2315" xr:uid="{3B5E9731-6452-4BF3-8325-3AD201310242}"/>
    <cellStyle name="Звичайний 3 7" xfId="2316" xr:uid="{B025DBDA-3F25-439C-9E91-327043AAD7DD}"/>
    <cellStyle name="Звичайний 3 8" xfId="2317" xr:uid="{CD84EB55-2AE3-4E8A-A3D1-472C60F06366}"/>
    <cellStyle name="Звичайний 3 9" xfId="2318" xr:uid="{672E27ED-CA36-4738-830A-F33311674578}"/>
    <cellStyle name="Звичайний 3_22.12.2020 Додатки бюджет 2021 Коди нові" xfId="2319" xr:uid="{052E6B11-FCF6-46CC-9E56-94E2A4F51844}"/>
    <cellStyle name="Звичайний 30" xfId="2320" xr:uid="{2F603562-019B-4484-8CBB-670EFA6BB570}"/>
    <cellStyle name="Звичайний 31" xfId="2321" xr:uid="{BA3771C7-E7BF-4299-8CC5-1E97AFB3EBEF}"/>
    <cellStyle name="Звичайний 32" xfId="2322" xr:uid="{A89AE03D-A3F0-4D8C-9E31-081221EFE44D}"/>
    <cellStyle name="Звичайний 33" xfId="2323" xr:uid="{37B50EF7-4168-4F2A-8537-3E07097C322C}"/>
    <cellStyle name="Звичайний 34" xfId="2324" xr:uid="{F186E406-713D-4A29-B989-79D683DC25CB}"/>
    <cellStyle name="Звичайний 35" xfId="2325" xr:uid="{B8C43D4A-0A67-4EFE-A130-F6D0BC7BBEB7}"/>
    <cellStyle name="Звичайний 36" xfId="2326" xr:uid="{486DF0DE-625B-4E6F-9341-E41F6E180D73}"/>
    <cellStyle name="Звичайний 37" xfId="2327" xr:uid="{D43273FE-0C3E-4EEF-8574-19263C063153}"/>
    <cellStyle name="Звичайний 38" xfId="2328" xr:uid="{6D600F9B-613A-441E-86F6-AF835C54EB16}"/>
    <cellStyle name="Звичайний 39" xfId="2329" xr:uid="{80356B02-A2E2-4B77-B83E-032B142879E5}"/>
    <cellStyle name="Звичайний 4" xfId="2330" xr:uid="{30F992A3-9CF5-4EFF-8E9A-1002DDA48DBB}"/>
    <cellStyle name="Звичайний 4 2" xfId="2331" xr:uid="{C9A3066A-3BB4-460C-9E48-E8CDE9C9F44B}"/>
    <cellStyle name="Звичайний 4_трансферти бюджетам на 2024 рік" xfId="2332" xr:uid="{F8E4F833-DA55-46F9-A6C1-97078698060A}"/>
    <cellStyle name="Звичайний 40" xfId="2333" xr:uid="{0832CF3D-B8F9-4B44-A79D-963ABB46D7F4}"/>
    <cellStyle name="Звичайний 40 2" xfId="2334" xr:uid="{9C8FB8FE-44AC-48B4-BD95-C5195521F00F}"/>
    <cellStyle name="Звичайний 40_додаток до розп №528 від 24.07.2026" xfId="2335" xr:uid="{2704193F-E38C-48E6-BAF3-5D8C07A8B082}"/>
    <cellStyle name="Звичайний 41" xfId="2336" xr:uid="{B6254972-37F0-4503-A57B-8D48F30A8BD7}"/>
    <cellStyle name="Звичайний 42" xfId="2337" xr:uid="{4C7F598C-7E4E-4EA9-AD42-4AD55B45AF3C}"/>
    <cellStyle name="Звичайний 43" xfId="2338" xr:uid="{A2F72B8D-CCF5-4613-8BEE-5207D8573BEE}"/>
    <cellStyle name="Звичайний 44" xfId="2339" xr:uid="{6A8DD2CB-FED2-4734-A44A-E3DD953A5DA9}"/>
    <cellStyle name="Звичайний 45" xfId="2340" xr:uid="{215F0A3B-C46F-4077-856F-374CCD86602B}"/>
    <cellStyle name="Звичайний 46" xfId="2341" xr:uid="{D3B2AEC3-DC9E-4C17-A3F4-E3ABC7315C6F}"/>
    <cellStyle name="Звичайний 47" xfId="2342" xr:uid="{4E51A4ED-84F0-4106-B54A-99EF3C19CC57}"/>
    <cellStyle name="Звичайний 48" xfId="2343" xr:uid="{B157024B-7C50-4EE2-ABF4-7B480DF679D2}"/>
    <cellStyle name="Звичайний 49" xfId="2344" xr:uid="{93614585-B671-46C7-B618-264E8F5127D8}"/>
    <cellStyle name="Звичайний 5" xfId="2345" xr:uid="{7473D991-0A0B-4AF7-BBEE-22D34B40ECE6}"/>
    <cellStyle name="Звичайний 5 10" xfId="2346" xr:uid="{ABCE03DA-387E-467F-9750-519A82C79897}"/>
    <cellStyle name="Звичайний 5 11" xfId="2347" xr:uid="{B35A8438-B120-4893-B894-D3F029B1F66F}"/>
    <cellStyle name="Звичайний 5 12" xfId="2348" xr:uid="{071701B3-F13B-4C8B-A3E0-65E005CCE356}"/>
    <cellStyle name="Звичайний 5 13" xfId="2349" xr:uid="{D5CA44AD-709F-4424-88F5-0DA974574CC8}"/>
    <cellStyle name="Звичайний 5 14" xfId="2350" xr:uid="{F9F64FE1-36E6-4FE7-86A8-04A6E0614796}"/>
    <cellStyle name="Звичайний 5 15" xfId="2351" xr:uid="{FD36044B-AEDD-4D97-A29C-B22A14006E95}"/>
    <cellStyle name="Звичайний 5 16" xfId="2352" xr:uid="{32658B92-D425-47F3-A733-C0236D568C4B}"/>
    <cellStyle name="Звичайний 5 17" xfId="2353" xr:uid="{AA34BD5E-5E2B-4CB3-B303-030AB76172E0}"/>
    <cellStyle name="Звичайний 5 18" xfId="2354" xr:uid="{FBF7F1F9-D481-4E42-9865-791FC5A7D56E}"/>
    <cellStyle name="Звичайний 5 19" xfId="2355" xr:uid="{E5A42251-1B89-4C10-B913-7099C681518D}"/>
    <cellStyle name="Звичайний 5 2" xfId="2356" xr:uid="{CE65E938-3326-4B09-926F-4C03A84BE280}"/>
    <cellStyle name="Звичайний 5 20" xfId="2357" xr:uid="{47AF8422-3DD1-44AF-94AF-2A40D189DBC2}"/>
    <cellStyle name="Звичайний 5 21" xfId="2358" xr:uid="{8FECBD98-CFCA-4537-90C9-2B94A5EE812E}"/>
    <cellStyle name="Звичайний 5 22" xfId="2359" xr:uid="{61754758-BBE6-4213-8194-AC4464F2276A}"/>
    <cellStyle name="Звичайний 5 23" xfId="2360" xr:uid="{8FACA2BE-55FB-4877-9B49-BE4E7B971167}"/>
    <cellStyle name="Звичайний 5 24" xfId="2361" xr:uid="{227BCAC8-3ED2-4EEA-9047-E012F64C500E}"/>
    <cellStyle name="Звичайний 5 25" xfId="2362" xr:uid="{783536D5-5184-4D10-B1C3-95717B436935}"/>
    <cellStyle name="Звичайний 5 3" xfId="2363" xr:uid="{7C65C801-CAB7-4808-AE50-A0E0BD8139DE}"/>
    <cellStyle name="Звичайний 5 4" xfId="2364" xr:uid="{83956207-1F32-4C64-B05B-F38AF6555127}"/>
    <cellStyle name="Звичайний 5 5" xfId="2365" xr:uid="{88811F0B-1CED-4844-ADAA-1D27B1208A05}"/>
    <cellStyle name="Звичайний 5 6" xfId="2366" xr:uid="{EA68A40A-65AA-4E2A-90D6-A6AAF237FF83}"/>
    <cellStyle name="Звичайний 5 7" xfId="2367" xr:uid="{9211C8EF-2AB8-4329-AD73-D59B60ECF2A9}"/>
    <cellStyle name="Звичайний 5 8" xfId="2368" xr:uid="{553E9F30-C428-49E8-A81C-D0D7DBED2939}"/>
    <cellStyle name="Звичайний 5 9" xfId="2369" xr:uid="{8AC13EF0-F983-4431-BDC9-5F76780E8073}"/>
    <cellStyle name="Звичайний 5_Прогноз" xfId="2370" xr:uid="{6679F52E-C419-4908-B43F-1D634DBA3403}"/>
    <cellStyle name="Звичайний 50" xfId="2371" xr:uid="{736EAD92-627A-42A0-8F3C-F52F883D400D}"/>
    <cellStyle name="Звичайний 51" xfId="2372" xr:uid="{0D7FF9A5-F752-422D-B30C-FD278CBF544F}"/>
    <cellStyle name="Звичайний 52" xfId="2373" xr:uid="{F95964E5-6473-48C8-A349-42C1A37307DB}"/>
    <cellStyle name="Звичайний 53" xfId="2374" xr:uid="{638AD604-F863-4C87-BBF0-C279AFD13EB0}"/>
    <cellStyle name="Звичайний 54" xfId="2375" xr:uid="{B0AA97D5-927B-4A00-8EB3-23CD1FEE71FB}"/>
    <cellStyle name="Звичайний 55" xfId="2376" xr:uid="{FF6C5382-16E5-4095-84DB-6010F3C92632}"/>
    <cellStyle name="Звичайний 56" xfId="2377" xr:uid="{4FA07ED4-F174-44C7-9A76-25E5ECDD064E}"/>
    <cellStyle name="Звичайний 57" xfId="2378" xr:uid="{40118DBA-1EBF-4B13-9D04-68CBF7D5FA65}"/>
    <cellStyle name="Звичайний 58" xfId="2379" xr:uid="{FBF5C006-43E9-40FD-8959-52C607A49902}"/>
    <cellStyle name="Звичайний 59" xfId="2380" xr:uid="{0457924D-12D5-4BD6-BD4D-2659F218761F}"/>
    <cellStyle name="Звичайний 6" xfId="2381" xr:uid="{819D75E9-DCF4-40A4-AF48-161FF2CF6AE1}"/>
    <cellStyle name="Звичайний 6 10" xfId="2382" xr:uid="{AC1FE2B8-AB55-4E91-923F-A3A3C8F9B478}"/>
    <cellStyle name="Звичайний 6 10 2" xfId="2383" xr:uid="{83DD1851-FE6B-4012-BE2F-FC694EAFC552}"/>
    <cellStyle name="Звичайний 6 11" xfId="2384" xr:uid="{DC473CE1-AFC7-414E-977D-146D3487ABE3}"/>
    <cellStyle name="Звичайний 6 11 2" xfId="2385" xr:uid="{457AF7A9-98BB-4429-9D33-7A02ABF96F5E}"/>
    <cellStyle name="Звичайний 6 12" xfId="2386" xr:uid="{6158371D-C9DF-4C1C-B0C6-A6A870B53C3A}"/>
    <cellStyle name="Звичайний 6 12 2" xfId="2387" xr:uid="{C1B95F11-B581-4008-87BE-A66F80AF49D2}"/>
    <cellStyle name="Звичайний 6 13" xfId="2388" xr:uid="{C3FA82E5-CB9E-4E27-A77A-8120B102FCE5}"/>
    <cellStyle name="Звичайний 6 13 2" xfId="2389" xr:uid="{A90BC5C6-1033-4C91-A8BB-F33322E2E6AA}"/>
    <cellStyle name="Звичайний 6 14" xfId="2390" xr:uid="{4E70099B-4193-4BDE-A23B-AAF9D6888058}"/>
    <cellStyle name="Звичайний 6 14 2" xfId="2391" xr:uid="{12C449D4-D45C-44F3-93B8-2A7552A38742}"/>
    <cellStyle name="Звичайний 6 15" xfId="2392" xr:uid="{B368DCAB-095A-4C3F-8BBA-45B6D1FB9872}"/>
    <cellStyle name="Звичайний 6 15 2" xfId="2393" xr:uid="{BF4735C2-E59A-4337-953A-1FEB85195B4C}"/>
    <cellStyle name="Звичайний 6 16" xfId="2394" xr:uid="{F815F4BE-924A-4DE8-AA43-5CB6F3DE0DBD}"/>
    <cellStyle name="Звичайний 6 16 2" xfId="2395" xr:uid="{BF00E910-D8D2-457F-886C-418785D8B0A4}"/>
    <cellStyle name="Звичайний 6 17" xfId="2396" xr:uid="{C486BF31-C5FB-4744-83F6-7E12FD78101C}"/>
    <cellStyle name="Звичайний 6 17 2" xfId="2397" xr:uid="{845C035E-26E1-4903-AFEF-B2B144B282F9}"/>
    <cellStyle name="Звичайний 6 18" xfId="2398" xr:uid="{7864C447-4AA9-4DAA-AF92-CEDE4BE6F006}"/>
    <cellStyle name="Звичайний 6 18 2" xfId="2399" xr:uid="{730AEFE4-9F34-4E44-B476-D7725828758F}"/>
    <cellStyle name="Звичайний 6 19" xfId="2400" xr:uid="{8639C884-8F4D-49CD-9577-050CA08CB548}"/>
    <cellStyle name="Звичайний 6 19 2" xfId="2401" xr:uid="{D730C9E9-722B-4062-95F3-292C43C2DC8D}"/>
    <cellStyle name="Звичайний 6 19_додаток до розп №528 від 24.07.2026" xfId="2402" xr:uid="{056BE93D-1401-4720-BB4C-779F8A9BF92D}"/>
    <cellStyle name="Звичайний 6 2" xfId="2403" xr:uid="{E0FAF50F-5059-4AB9-B01C-C978A449FA9D}"/>
    <cellStyle name="Звичайний 6 2 2" xfId="2404" xr:uid="{4C844190-217C-4C02-82EA-56B2A3221022}"/>
    <cellStyle name="Звичайний 6 3" xfId="2405" xr:uid="{40CD8A97-1CFD-4CCD-AE6B-0297CBC7DD04}"/>
    <cellStyle name="Звичайний 6 3 2" xfId="2406" xr:uid="{1E84409D-1EF0-4659-81A0-D1315A5E3565}"/>
    <cellStyle name="Звичайний 6 4" xfId="2407" xr:uid="{A17B1C8A-9489-4EAE-AC0B-ADE54351BA3A}"/>
    <cellStyle name="Звичайний 6 4 2" xfId="2408" xr:uid="{3AD22532-24C1-4E9A-8610-3D8B52431881}"/>
    <cellStyle name="Звичайний 6 5" xfId="2409" xr:uid="{288DD1A7-FDF7-4ED0-A83B-AF56877BD231}"/>
    <cellStyle name="Звичайний 6 5 2" xfId="2410" xr:uid="{32CFB468-7A7D-4E7F-A53A-53E1E6176693}"/>
    <cellStyle name="Звичайний 6 6" xfId="2411" xr:uid="{B821DE10-8DA0-4E6E-8086-9B30E2669324}"/>
    <cellStyle name="Звичайний 6 6 2" xfId="2412" xr:uid="{89B7D0E7-EF61-4F67-9218-DAEB5139DCE0}"/>
    <cellStyle name="Звичайний 6 7" xfId="2413" xr:uid="{B7583AA0-1892-4DC8-AC4B-8BFA1ADEE1A1}"/>
    <cellStyle name="Звичайний 6 7 2" xfId="2414" xr:uid="{A4DC1EB4-4DAF-45CA-B752-BBA000B3C0A1}"/>
    <cellStyle name="Звичайний 6 8" xfId="2415" xr:uid="{FF54F947-2266-4E43-9042-7F666C563B47}"/>
    <cellStyle name="Звичайний 6 8 2" xfId="2416" xr:uid="{B1776373-EFBA-44C4-9AA8-D26383AF35E4}"/>
    <cellStyle name="Звичайний 6 9" xfId="2417" xr:uid="{EF6554E1-13AA-4228-BCB7-67E56F577CCA}"/>
    <cellStyle name="Звичайний 6 9 2" xfId="2418" xr:uid="{49F66A39-C73B-4EC6-9814-242C58232379}"/>
    <cellStyle name="Звичайний 6_Прогноз" xfId="2419" xr:uid="{D1C56F5A-83D4-4682-89C5-A14B8FD7466F}"/>
    <cellStyle name="Звичайний 60" xfId="2420" xr:uid="{2FD4A075-2837-4AF2-8391-7F3016D96584}"/>
    <cellStyle name="Звичайний 61" xfId="2421" xr:uid="{69B0FBDD-0C75-41C9-974A-0C5F4A91C916}"/>
    <cellStyle name="Звичайний 62" xfId="2422" xr:uid="{B146506D-A407-4347-B06A-33E15F455019}"/>
    <cellStyle name="Звичайний 63" xfId="2423" xr:uid="{3C87A0B4-DB64-46CE-B61D-24DB9C65D4BD}"/>
    <cellStyle name="Звичайний 64" xfId="2424" xr:uid="{EC04F99F-B574-4256-AD08-46BCC616C108}"/>
    <cellStyle name="Звичайний 65" xfId="2425" xr:uid="{6CFC5CFE-6238-4B96-AD9E-8B25CCD7D722}"/>
    <cellStyle name="Звичайний 66" xfId="2426" xr:uid="{E31E7DF1-CBFA-4875-8762-E21CE52F8416}"/>
    <cellStyle name="Звичайний 67" xfId="2427" xr:uid="{6C4F1609-1231-4533-A2CB-411F04930B97}"/>
    <cellStyle name="Звичайний 68" xfId="2428" xr:uid="{B130A025-A52C-4554-8D8E-09CE9F865EA2}"/>
    <cellStyle name="Звичайний 69" xfId="2429" xr:uid="{A626A492-68F2-4680-991D-E3230B1AD4B7}"/>
    <cellStyle name="Звичайний 69_додаток до розп №528 від 24.07.2026" xfId="2430" xr:uid="{F9CCB075-ECDF-4792-90BE-96D27EF417F8}"/>
    <cellStyle name="Звичайний 7" xfId="2431" xr:uid="{5200D7F3-FE6A-40F8-9A30-CA7FA743B751}"/>
    <cellStyle name="Звичайний 7 2" xfId="2432" xr:uid="{48BB5770-5393-4357-A69C-3BD2A3D31F3E}"/>
    <cellStyle name="Звичайний 7_Прогноз" xfId="2433" xr:uid="{B86A91CA-9594-4DB4-9E7A-F2E13A3A08EE}"/>
    <cellStyle name="Звичайний 70" xfId="2434" xr:uid="{D5044E0B-B2A7-4202-A9FA-936674903383}"/>
    <cellStyle name="Звичайний 71" xfId="2435" xr:uid="{9888066A-33AD-40B8-AD5A-B9552151BDE8}"/>
    <cellStyle name="Звичайний 72" xfId="2436" xr:uid="{868D8BBB-40DF-48C9-A0E7-F982C645D78F}"/>
    <cellStyle name="Звичайний 73" xfId="2437" xr:uid="{34A380B1-E468-46D6-9FC4-3C1AC9923E95}"/>
    <cellStyle name="Звичайний 74" xfId="2438" xr:uid="{1173E073-645B-47B6-9800-4752EF22D715}"/>
    <cellStyle name="Звичайний 75" xfId="2439" xr:uid="{D78A8BC4-E684-40C3-ACE6-A569FAF78361}"/>
    <cellStyle name="Звичайний 76" xfId="2440" xr:uid="{20C4ECEA-7D6F-4985-B5E9-DF22CDF66F6A}"/>
    <cellStyle name="Звичайний 77" xfId="2441" xr:uid="{AE31A761-A841-47C0-939D-AE44EA27D9FE}"/>
    <cellStyle name="Звичайний 78" xfId="2442" xr:uid="{06A8A252-DC28-4478-BD53-DD2DC783CD8B}"/>
    <cellStyle name="Звичайний 79" xfId="2443" xr:uid="{E2FA561B-EDBE-4589-B595-49306415F72B}"/>
    <cellStyle name="Звичайний 8" xfId="2444" xr:uid="{0E05FE04-7408-46A2-A88C-9B57A974C1A2}"/>
    <cellStyle name="Звичайний 8 10" xfId="2445" xr:uid="{ECD7FA15-7C88-49B8-9066-87E81DB35CB6}"/>
    <cellStyle name="Звичайний 8 11" xfId="2446" xr:uid="{F761F477-3D67-4663-BFAD-886E7A5CB095}"/>
    <cellStyle name="Звичайний 8 12" xfId="2447" xr:uid="{5828D4FE-F143-4BC0-B445-E3CA7019A46D}"/>
    <cellStyle name="Звичайний 8 13" xfId="2448" xr:uid="{F4964A28-B8AD-4FA0-9B17-5B218F69A1CC}"/>
    <cellStyle name="Звичайний 8 13 2" xfId="2449" xr:uid="{2B949BDE-0DCA-42E8-8FA1-041020D5D545}"/>
    <cellStyle name="Звичайний 8 14" xfId="2450" xr:uid="{F43095D2-6C2E-433E-9112-9AF8F8310A8B}"/>
    <cellStyle name="Звичайний 8 15" xfId="2451" xr:uid="{CB967573-8855-4823-B61C-562DB2F6C406}"/>
    <cellStyle name="Звичайний 8 15 2" xfId="2452" xr:uid="{E1D3A2B6-5180-47F6-A031-73341F44FF5A}"/>
    <cellStyle name="Звичайний 8 15_додаток до розп №528 від 24.07.2026" xfId="2453" xr:uid="{5C8DB816-8425-4003-ACC7-3DE632AED5C9}"/>
    <cellStyle name="Звичайний 8 2" xfId="2454" xr:uid="{04332DC1-0B8C-49F7-B572-590E72443280}"/>
    <cellStyle name="Звичайний 8 3" xfId="2455" xr:uid="{86DD75FD-4444-4F54-B082-42F7712DACC4}"/>
    <cellStyle name="Звичайний 8 4" xfId="2456" xr:uid="{B8774E44-371D-4180-91D0-309D165DF4D4}"/>
    <cellStyle name="Звичайний 8 5" xfId="2457" xr:uid="{CF45BD39-36E5-487C-AA82-DB4F49C8EE98}"/>
    <cellStyle name="Звичайний 8 6" xfId="2458" xr:uid="{1BF38303-D9E4-4A49-AD72-F36CC7F69D01}"/>
    <cellStyle name="Звичайний 8 7" xfId="2459" xr:uid="{442A4394-9A16-48AD-8CA8-AEF3B3CAAD7D}"/>
    <cellStyle name="Звичайний 8 8" xfId="2460" xr:uid="{D62AD611-4DCE-4AB9-93F7-AA72A4659848}"/>
    <cellStyle name="Звичайний 8 9" xfId="2461" xr:uid="{9530813F-F91B-4310-85B6-BB2B89F105C4}"/>
    <cellStyle name="Звичайний 8_Прогноз" xfId="2462" xr:uid="{25144920-BDE4-4CF8-B6DF-BBBEDC93B11E}"/>
    <cellStyle name="Звичайний 80" xfId="2463" xr:uid="{5070763D-DFC8-4847-9D09-6DB5CD06AE76}"/>
    <cellStyle name="Звичайний 81" xfId="2464" xr:uid="{01821AA6-CAEF-487D-A1B7-15142D387CF8}"/>
    <cellStyle name="Звичайний 82" xfId="2465" xr:uid="{711C0068-42D8-484E-BA2C-A7597E7925B3}"/>
    <cellStyle name="Звичайний 83" xfId="2466" xr:uid="{6F4F9A9A-ABD8-4748-A665-471D7FC6808D}"/>
    <cellStyle name="Звичайний 84" xfId="2467" xr:uid="{9936F22F-3906-47F1-ABAE-0D515AD5C377}"/>
    <cellStyle name="Звичайний 85" xfId="2468" xr:uid="{3AB39455-9AD5-42C4-AE65-63C889C59BB8}"/>
    <cellStyle name="Звичайний 86" xfId="2469" xr:uid="{64FD9D12-B2E4-45BE-B15B-B9506B88A725}"/>
    <cellStyle name="Звичайний 87" xfId="2470" xr:uid="{3B875904-30A6-4972-BD58-9553C89399C7}"/>
    <cellStyle name="Звичайний 88" xfId="2471" xr:uid="{40417874-B4FA-425E-9929-BBCDABA8ADE2}"/>
    <cellStyle name="Звичайний 89" xfId="2472" xr:uid="{6F1231D3-C822-446D-ABF4-A5F8193C38C0}"/>
    <cellStyle name="Звичайний 9" xfId="2473" xr:uid="{E5F29A53-A325-420A-A8C5-AE1352549B49}"/>
    <cellStyle name="Звичайний 9 2" xfId="2474" xr:uid="{F7DB5D88-36E2-40C5-92CA-561C4F8316C2}"/>
    <cellStyle name="Звичайний 9 2 2" xfId="2475" xr:uid="{71310D97-5583-429B-921E-DC416355B55D}"/>
    <cellStyle name="Звичайний 9 3" xfId="2476" xr:uid="{24E6A37C-9CB7-4D0C-BF44-505C82313783}"/>
    <cellStyle name="Звичайний 9 3 2" xfId="2477" xr:uid="{CEC7712B-A4F2-4F36-B905-2B4ECD7E8308}"/>
    <cellStyle name="Звичайний 9 4" xfId="2478" xr:uid="{C497D335-1E36-4777-9B0C-226F574EB8FB}"/>
    <cellStyle name="Звичайний 9 4 2" xfId="2479" xr:uid="{9855F895-34ED-4A78-A238-51F09EBB36E1}"/>
    <cellStyle name="Звичайний 9 5" xfId="2480" xr:uid="{35843E86-4F93-4941-84B3-9757C57BA814}"/>
    <cellStyle name="Звичайний 9 5 2" xfId="2481" xr:uid="{5CDA8988-7E04-43B6-A6F1-9FD6D1D84297}"/>
    <cellStyle name="Звичайний 9 6" xfId="2482" xr:uid="{A4FBC64C-4459-426C-8545-3575B66E0944}"/>
    <cellStyle name="Звичайний 9 6 2" xfId="2483" xr:uid="{2797EAA0-485B-4BFA-BD08-547B16BD162B}"/>
    <cellStyle name="Звичайний 9 7" xfId="2484" xr:uid="{24E79AE9-3013-47FF-9A68-99E9C2F62859}"/>
    <cellStyle name="Звичайний 9 7 2" xfId="2485" xr:uid="{E762C388-9434-4297-A503-C01074D73254}"/>
    <cellStyle name="Звичайний 9 8" xfId="2486" xr:uid="{DC341478-FF51-479E-AE1F-5FE47BE6E853}"/>
    <cellStyle name="Звичайний 9 9" xfId="2487" xr:uid="{E21D2338-AC06-4023-9EB6-92D769DB3893}"/>
    <cellStyle name="Звичайний 9 9 2" xfId="2488" xr:uid="{4D495B51-960B-4121-A75D-498A6C4A00EF}"/>
    <cellStyle name="Звичайний 9 9_додаток до розп №528 від 24.07.2026" xfId="2489" xr:uid="{EC4909FA-270E-4FED-AA18-06A38B1803A9}"/>
    <cellStyle name="Звичайний 9_Прогноз" xfId="2490" xr:uid="{88E747FC-4DBD-4405-BFDA-581E263CB6C4}"/>
    <cellStyle name="Звичайний 90" xfId="2491" xr:uid="{251C4A22-519F-482A-9A06-74A6EDA54522}"/>
    <cellStyle name="Звичайний 91" xfId="2492" xr:uid="{EEFE48A5-6F12-4C4B-A4E5-F1CADE6A7A8E}"/>
    <cellStyle name="Звичайний 92" xfId="2493" xr:uid="{DD48D97F-CB09-4A04-AD16-C8A1D8306E68}"/>
    <cellStyle name="Звичайний 93" xfId="2494" xr:uid="{E05E6C80-AB4C-41F9-A671-665B59C2C227}"/>
    <cellStyle name="Звичайний 94" xfId="2495" xr:uid="{D7F0145D-052C-4DBA-88C8-3773E33BB680}"/>
    <cellStyle name="Звичайний 95" xfId="2496" xr:uid="{CE812FEB-6C3B-4872-A3D5-5673EF29CAFE}"/>
    <cellStyle name="Звичайний 96" xfId="2497" xr:uid="{56A30731-4A90-4320-B165-779C2E36A967}"/>
    <cellStyle name="Звичайний 97" xfId="2498" xr:uid="{8B9A6788-D7C8-4DDF-A6DD-62CB38F818F1}"/>
    <cellStyle name="Звичайний 98" xfId="2499" xr:uid="{B7A77F39-F0C0-45D5-A263-B7ACF83A9B2F}"/>
    <cellStyle name="Звичайний 99" xfId="2500" xr:uid="{7CEC61A5-DDD6-4B37-83FA-9252D59C4D03}"/>
    <cellStyle name="Звичайний_Додаток _ 3 зм_ни 4575" xfId="2501" xr:uid="{253BDC93-E0F7-43BE-8EA0-9D7E56FCFA67}"/>
    <cellStyle name="Зв'язана клітинка" xfId="3081" builtinId="24" hidden="1"/>
    <cellStyle name="Зв'язана клітинка 10" xfId="2502" xr:uid="{90C0195F-5459-4915-9434-D0F0EC966FB1}"/>
    <cellStyle name="Зв'язана клітинка 11" xfId="2503" xr:uid="{92FC7CA5-26A5-4BCB-A753-FD91BCA44E19}"/>
    <cellStyle name="Зв'язана клітинка 12" xfId="2504" xr:uid="{7B89AA7D-AD6D-4BB5-9632-5FCF55548627}"/>
    <cellStyle name="Зв'язана клітинка 13" xfId="2505" xr:uid="{FC79AC99-B374-4E71-AE55-B37CFEFDE03A}"/>
    <cellStyle name="Зв'язана клітинка 14" xfId="2506" xr:uid="{281B7ABE-D6C6-440A-8B09-2DDD07723400}"/>
    <cellStyle name="Зв'язана клітинка 14 2" xfId="2507" xr:uid="{21717181-ED59-437E-93DC-AD17E98B804B}"/>
    <cellStyle name="Зв'язана клітинка 14 3" xfId="2508" xr:uid="{8D13AA11-7FF6-48FC-B09F-C29F6CCFFC55}"/>
    <cellStyle name="Зв'язана клітинка 14_Додатки до розпорядження виправл 21.12.2023" xfId="2509" xr:uid="{10E5794C-024A-4E97-8AD7-4E1DE1D50390}"/>
    <cellStyle name="Зв'язана клітинка 15" xfId="2510" xr:uid="{62458C21-E3AD-447D-AC8C-981D572F2D5E}"/>
    <cellStyle name="Зв'язана клітинка 15 2" xfId="2511" xr:uid="{8A96706D-B44E-4FB3-BB15-65820E2BBD33}"/>
    <cellStyle name="Зв'язана клітинка 15_Додатки до розпорядження виправл 21.12.2023" xfId="2512" xr:uid="{D0256055-076B-4EA0-B94E-AEDD7F2B849B}"/>
    <cellStyle name="Зв'язана клітинка 16" xfId="2513" xr:uid="{D432C2FA-6C6F-43C2-97D5-E6B369CDD52E}"/>
    <cellStyle name="Зв'язана клітинка 16 2" xfId="2514" xr:uid="{E84621C5-805E-450D-904E-A52DD2E51F7E}"/>
    <cellStyle name="Зв'язана клітинка 16_Додатки до розпорядження виправл 21.12.2023" xfId="2515" xr:uid="{D3B3E849-7CA3-42F9-B3B3-9886AADB25C1}"/>
    <cellStyle name="Зв'язана клітинка 17" xfId="2516" xr:uid="{B72499F5-34A5-4220-866A-D19DBA2C8D5C}"/>
    <cellStyle name="Зв'язана клітинка 18" xfId="2517" xr:uid="{27DBD3AA-E177-4D23-8CED-DDFD0F3836A0}"/>
    <cellStyle name="Зв'язана клітинка 19" xfId="2518" xr:uid="{5E80C9D1-D4B5-4458-ACB4-D7B5EBE618E3}"/>
    <cellStyle name="Зв'язана клітинка 2" xfId="2519" xr:uid="{9F000A7C-08C8-48F1-B95E-B2F268991E11}"/>
    <cellStyle name="Зв'язана клітинка 2 10" xfId="2520" xr:uid="{C191340C-F754-429F-B779-C197AA637E25}"/>
    <cellStyle name="Зв'язана клітинка 2 11" xfId="2521" xr:uid="{7BC59247-3EC8-482C-8516-55C5B8B98545}"/>
    <cellStyle name="Зв'язана клітинка 2 2" xfId="2522" xr:uid="{8F23471C-5CE1-4BB8-994A-CC9C81A66E97}"/>
    <cellStyle name="Зв'язана клітинка 2 3" xfId="2523" xr:uid="{7A629FD6-BE69-4ADA-A25A-1CE4D4E6FC18}"/>
    <cellStyle name="Зв'язана клітинка 2 4" xfId="2524" xr:uid="{C8C512E5-E0AF-4DA9-BD1B-6CC47AF21AF7}"/>
    <cellStyle name="Зв'язана клітинка 2 5" xfId="2525" xr:uid="{82A789B9-48B2-4E93-B3DA-4DED479AA8F6}"/>
    <cellStyle name="Зв'язана клітинка 2 6" xfId="2526" xr:uid="{DAB76800-FD9E-4FA5-AC76-E83ADF04CB4D}"/>
    <cellStyle name="Зв'язана клітинка 2 7" xfId="2527" xr:uid="{208ED4E9-A2BB-4BE4-ADB5-FD67ADE5432F}"/>
    <cellStyle name="Зв'язана клітинка 2 8" xfId="2528" xr:uid="{84EA77C8-D376-46C3-884A-5B93EDA4F690}"/>
    <cellStyle name="Зв'язана клітинка 2 9" xfId="2529" xr:uid="{A0568D00-30C5-45E0-A7AC-4E4535FF3D68}"/>
    <cellStyle name="Зв'язана клітинка 2_Додатки до розпорядження виправл 21.12.2023" xfId="2530" xr:uid="{2C84F9B3-10F1-451F-AFBD-9898AE4EE4B2}"/>
    <cellStyle name="Зв'язана клітинка 20" xfId="2531" xr:uid="{7E89214B-33B8-4D3E-ABB1-36B99E7735DE}"/>
    <cellStyle name="Зв'язана клітинка 20 2" xfId="2532" xr:uid="{3D8791BE-D06A-48F8-A00A-1DF434C5D8E8}"/>
    <cellStyle name="Зв'язана клітинка 20_Додатки до розпорядження виправл 21.12.2023" xfId="2533" xr:uid="{CAF80884-7F7B-47D7-9BD8-3FDADFFC611D}"/>
    <cellStyle name="Зв'язана клітинка 21" xfId="2534" xr:uid="{E92BDF71-2A34-495A-BC1D-7AB16F3EF812}"/>
    <cellStyle name="Зв'язана клітинка 22" xfId="2535" xr:uid="{33E3664B-9555-4D1B-B191-6B066ECA8F5C}"/>
    <cellStyle name="Зв'язана клітинка 23" xfId="2536" xr:uid="{ABABB36E-7ABF-4248-B13E-64C1F5923AE7}"/>
    <cellStyle name="Зв'язана клітинка 24" xfId="2537" xr:uid="{6BAD809D-6A27-4D6F-9CED-579C530AF22D}"/>
    <cellStyle name="Зв'язана клітинка 3" xfId="2538" xr:uid="{228EE6C5-1E9C-4679-A4C6-59807ED70D8E}"/>
    <cellStyle name="Зв'язана клітинка 4" xfId="2539" xr:uid="{DF4433C0-B5C6-4BC6-ACF6-9795A53D765F}"/>
    <cellStyle name="Зв'язана клітинка 5" xfId="2540" xr:uid="{63628659-9564-4C29-9DA4-6AB8EF40D43D}"/>
    <cellStyle name="Зв'язана клітинка 6" xfId="2541" xr:uid="{0AE09D7A-9B4B-4C94-9E39-AEDB00D1A8E4}"/>
    <cellStyle name="Зв'язана клітинка 7" xfId="2542" xr:uid="{137401E4-5754-43CA-836D-25BE72249FC7}"/>
    <cellStyle name="Зв'язана клітинка 7 2" xfId="2543" xr:uid="{FB7DF17F-2BE8-4506-A2ED-38B0989ACF64}"/>
    <cellStyle name="Зв'язана клітинка 7 3" xfId="2544" xr:uid="{A0B90020-A817-4838-BE88-5F27A4027376}"/>
    <cellStyle name="Зв'язана клітинка 7 4" xfId="2545" xr:uid="{EA8AFFE7-E888-4977-8BB6-88A7B34F579D}"/>
    <cellStyle name="Зв'язана клітинка 7_Додатки до розпорядження виправл 21.12.2023" xfId="2546" xr:uid="{0DABC55F-8444-48B6-9CD3-8CA9AAB99410}"/>
    <cellStyle name="Зв'язана клітинка 8" xfId="2547" xr:uid="{59965771-806D-4AF5-9C0A-A26304B32058}"/>
    <cellStyle name="Зв'язана клітинка 8 2" xfId="2548" xr:uid="{5858C057-94F1-4FE6-9A5B-2957193EAC8F}"/>
    <cellStyle name="Зв'язана клітинка 8 3" xfId="2549" xr:uid="{EFAF583A-2B48-4B13-A6CB-E6AEEE22F354}"/>
    <cellStyle name="Зв'язана клітинка 8_Додатки до розпорядження виправл 21.12.2023" xfId="2550" xr:uid="{89774AFE-CAD3-4BDC-913C-0287990A1C13}"/>
    <cellStyle name="Зв'язана клітинка 9" xfId="2551" xr:uid="{A8729C78-9823-430B-A6B1-112781E7A026}"/>
    <cellStyle name="Зв'язана клітинка 9 2" xfId="2552" xr:uid="{C865484E-992B-4784-9745-AC47FE116D5C}"/>
    <cellStyle name="Зв'язана клітинка 9_Додатки до розпорядження виправл 21.12.2023" xfId="2553" xr:uid="{8A51646A-EA90-43D1-8A31-B214885C5EB9}"/>
    <cellStyle name="Итог" xfId="2554" xr:uid="{61F7DCBC-F8EA-4C4F-8C34-4738B73CA89D}"/>
    <cellStyle name="Итог 2" xfId="2555" xr:uid="{8A2D8ACF-807F-49AF-A1D1-720EBF95C0E4}"/>
    <cellStyle name="Итого" xfId="2556" xr:uid="{7DEAE593-CFFE-4F03-A3E1-54BA39D6C1CE}"/>
    <cellStyle name="Колірна тема 1" xfId="2557" xr:uid="{245E7374-38AF-407E-B947-BDD1B74F853E}"/>
    <cellStyle name="Колірна тема 1 2" xfId="2558" xr:uid="{6CAE5078-044E-408B-B3FA-BC376687DD95}"/>
    <cellStyle name="Колірна тема 2" xfId="2559" xr:uid="{3D3075A1-43B6-434D-81A2-7395A58710B3}"/>
    <cellStyle name="Колірна тема 2 2" xfId="2560" xr:uid="{1724912D-6A6A-4506-B86C-BE5FAD9ACC2B}"/>
    <cellStyle name="Колірна тема 3" xfId="2561" xr:uid="{4014299E-8BDE-4FF6-AAC2-4C7217BA9E69}"/>
    <cellStyle name="Колірна тема 3 2" xfId="2562" xr:uid="{030CA09B-F7B5-4CF6-83AA-FD12A1538F5A}"/>
    <cellStyle name="Колірна тема 4" xfId="2563" xr:uid="{2DF423D2-100F-4818-AD3E-DCA047068733}"/>
    <cellStyle name="Колірна тема 4 2" xfId="2564" xr:uid="{33CBE52E-C7F7-4BA8-9B53-980643E86E2E}"/>
    <cellStyle name="Колірна тема 5" xfId="2565" xr:uid="{FA8A0436-0B86-455A-A35C-1173E2E6ED93}"/>
    <cellStyle name="Колірна тема 5 2" xfId="2566" xr:uid="{26E48752-B423-43B0-8FFC-A2462FA6B336}"/>
    <cellStyle name="Колірна тема 6" xfId="2567" xr:uid="{F6D1DB8F-1163-4685-82EF-7E565FA5BEF7}"/>
    <cellStyle name="Колірна тема 6 2" xfId="2568" xr:uid="{1D3409C8-973F-4347-A84A-59632E16FAB3}"/>
    <cellStyle name="Контрольна клітинка" xfId="3082" builtinId="23" hidden="1"/>
    <cellStyle name="Контрольна клітинка 10" xfId="2569" xr:uid="{EF716FB7-A467-4546-9771-4654E202939D}"/>
    <cellStyle name="Контрольна клітинка 11" xfId="2570" xr:uid="{23EB28A7-8C1C-4878-A9A4-C1CAE6ABF58E}"/>
    <cellStyle name="Контрольна клітинка 12" xfId="2571" xr:uid="{4C8D0C50-D445-42CD-9A18-84769F600AE4}"/>
    <cellStyle name="Контрольна клітинка 13" xfId="2572" xr:uid="{CC9BC746-279E-46C2-BAAB-F154DE091C85}"/>
    <cellStyle name="Контрольна клітинка 14" xfId="2573" xr:uid="{65A84C8F-20D6-4E6A-957E-1004BEDE7003}"/>
    <cellStyle name="Контрольна клітинка 14 2" xfId="2574" xr:uid="{C6786EB9-F034-4E77-BBA4-E1B614FAED04}"/>
    <cellStyle name="Контрольна клітинка 14 3" xfId="2575" xr:uid="{5DF00DFF-E122-4B62-8C2C-BC8FA4473D7D}"/>
    <cellStyle name="Контрольна клітинка 15" xfId="2576" xr:uid="{3CF7FFE3-A7B6-496E-8D4D-789D8D904926}"/>
    <cellStyle name="Контрольна клітинка 15 2" xfId="2577" xr:uid="{426676FE-8D78-438E-93E6-F5A9EA0345BE}"/>
    <cellStyle name="Контрольна клітинка 16" xfId="2578" xr:uid="{CB667063-DCDE-4B94-91DD-1C3ABD85FA64}"/>
    <cellStyle name="Контрольна клітинка 16 2" xfId="2579" xr:uid="{5A5701D1-74F4-4E01-9A71-4120D46DB020}"/>
    <cellStyle name="Контрольна клітинка 17" xfId="2580" xr:uid="{71BA4E09-4D36-4890-9264-36727D6091D6}"/>
    <cellStyle name="Контрольна клітинка 18" xfId="2581" xr:uid="{07AB3C50-7B35-4AE4-B96C-E6502E23709B}"/>
    <cellStyle name="Контрольна клітинка 19" xfId="2582" xr:uid="{BC4A9D37-029F-479F-8566-6D10EF7FBF84}"/>
    <cellStyle name="Контрольна клітинка 2" xfId="2583" xr:uid="{2C678903-0BF1-4C68-A534-C351CE5B5D20}"/>
    <cellStyle name="Контрольна клітинка 2 10" xfId="2584" xr:uid="{2B53699F-3310-4A54-BB72-C7D642746627}"/>
    <cellStyle name="Контрольна клітинка 2 11" xfId="2585" xr:uid="{6E4731DF-70F8-41DB-B60D-07C0F9DE066A}"/>
    <cellStyle name="Контрольна клітинка 2 2" xfId="2586" xr:uid="{8833B6F5-11D3-47DB-A974-9376D323941D}"/>
    <cellStyle name="Контрольна клітинка 2 3" xfId="2587" xr:uid="{06152327-CC1B-43D8-AC62-B49E5C98C275}"/>
    <cellStyle name="Контрольна клітинка 2 4" xfId="2588" xr:uid="{23B014FA-4D25-4B34-AF79-403DF70F6A5D}"/>
    <cellStyle name="Контрольна клітинка 2 5" xfId="2589" xr:uid="{2C60DC3D-4DAE-45D3-A65F-8FC1BD68F3D0}"/>
    <cellStyle name="Контрольна клітинка 2 6" xfId="2590" xr:uid="{A89EEF46-D748-469F-A81B-E6E32F8ECDC9}"/>
    <cellStyle name="Контрольна клітинка 2 7" xfId="2591" xr:uid="{AB1048F8-63E1-4DD3-B575-1F5DC97A85A3}"/>
    <cellStyle name="Контрольна клітинка 2 8" xfId="2592" xr:uid="{8B1BB1FF-6222-4E02-BF8A-6EDBF8B099DB}"/>
    <cellStyle name="Контрольна клітинка 2 9" xfId="2593" xr:uid="{4E7F8543-81F4-4A67-B0A1-911803BD667C}"/>
    <cellStyle name="Контрольна клітинка 20" xfId="2594" xr:uid="{5EE86DBB-A5DD-4A60-AE5B-36D51E9A1F20}"/>
    <cellStyle name="Контрольна клітинка 20 2" xfId="2595" xr:uid="{4488D223-0458-4078-A221-37526C10DCAC}"/>
    <cellStyle name="Контрольна клітинка 21" xfId="2596" xr:uid="{06F76CC2-27A4-49F9-AC17-9469E8879171}"/>
    <cellStyle name="Контрольна клітинка 22" xfId="2597" xr:uid="{8B8C5847-1323-40D2-8873-98455D597FD4}"/>
    <cellStyle name="Контрольна клітинка 23" xfId="2598" xr:uid="{9E82D784-F017-4C81-9372-D9CB97D73DCB}"/>
    <cellStyle name="Контрольна клітинка 24" xfId="2599" xr:uid="{E6F55782-84BA-4886-9C8B-5E5293EA3B56}"/>
    <cellStyle name="Контрольна клітинка 3" xfId="2600" xr:uid="{195DF8B7-F93E-41D5-BC3A-6237ACA5FE6D}"/>
    <cellStyle name="Контрольна клітинка 4" xfId="2601" xr:uid="{7DC4F310-F5B1-4355-A73A-9167984701E8}"/>
    <cellStyle name="Контрольна клітинка 5" xfId="2602" xr:uid="{819FC616-0B0F-44AF-9DDF-D52E7B6C2D63}"/>
    <cellStyle name="Контрольна клітинка 6" xfId="2603" xr:uid="{0AAF09E0-FF75-4A74-A19E-1F6D8919648F}"/>
    <cellStyle name="Контрольна клітинка 7" xfId="2604" xr:uid="{428212D1-869B-4304-89D9-6CBD8D00270A}"/>
    <cellStyle name="Контрольна клітинка 7 2" xfId="2605" xr:uid="{33845BEB-56D3-4209-BB3D-37033620B266}"/>
    <cellStyle name="Контрольна клітинка 7 3" xfId="2606" xr:uid="{698D3D2F-34F6-4E15-B8CA-C5661703C55D}"/>
    <cellStyle name="Контрольна клітинка 7 4" xfId="2607" xr:uid="{D51A6EA9-C703-4019-8819-2C2774793599}"/>
    <cellStyle name="Контрольна клітинка 8" xfId="2608" xr:uid="{822426AB-4D2F-4F91-931F-8448D1519FFC}"/>
    <cellStyle name="Контрольна клітинка 8 2" xfId="2609" xr:uid="{33C7AF17-13C8-4CD0-B1D5-658198FE2CFB}"/>
    <cellStyle name="Контрольна клітинка 8 3" xfId="2610" xr:uid="{3F125909-6D9C-4288-BA9F-6D8F25C43140}"/>
    <cellStyle name="Контрольна клітинка 9" xfId="2611" xr:uid="{4553346F-879F-4797-8D32-CB2E5EE02F2D}"/>
    <cellStyle name="Контрольна клітинка 9 2" xfId="2612" xr:uid="{9C81A42A-D1F1-4E1E-A707-4BE5BA95EEB1}"/>
    <cellStyle name="Контрольная ячейка" xfId="2613" xr:uid="{2C275CD1-76DA-424B-9065-709D2883383F}"/>
    <cellStyle name="Назва" xfId="3079" builtinId="15" hidden="1"/>
    <cellStyle name="Назва 10" xfId="2614" xr:uid="{8EF39D8A-89A9-4131-A5F4-0DAE6BCA65C8}"/>
    <cellStyle name="Назва 11" xfId="2615" xr:uid="{FAE11ACD-2CA6-4DCC-A77C-1F9EDBCC269A}"/>
    <cellStyle name="Назва 12" xfId="2616" xr:uid="{5DB3FC26-5E39-4E01-946D-5D4E6B42CFD9}"/>
    <cellStyle name="Назва 13" xfId="2617" xr:uid="{C4250B36-488B-47E6-972F-54CDBC1A193F}"/>
    <cellStyle name="Назва 14" xfId="2618" xr:uid="{32A4A6C7-FEE1-407B-AA1A-B00340DF461D}"/>
    <cellStyle name="Назва 14 2" xfId="2619" xr:uid="{1DACB8CE-41E5-4024-9F3F-8880A56C8BF4}"/>
    <cellStyle name="Назва 14 3" xfId="2620" xr:uid="{634F6AF1-B55A-4A85-9D23-0689D8B944AA}"/>
    <cellStyle name="Назва 15" xfId="2621" xr:uid="{D19AAEA1-5467-4FB1-9FA5-376806EACCBA}"/>
    <cellStyle name="Назва 15 2" xfId="2622" xr:uid="{C49E3175-08F9-4E08-B6C7-1BA33CD24315}"/>
    <cellStyle name="Назва 16" xfId="2623" xr:uid="{B24B5150-A699-449B-9930-4755FAA722F0}"/>
    <cellStyle name="Назва 16 2" xfId="2624" xr:uid="{51BDB647-2E24-423C-B626-922CB1EF7948}"/>
    <cellStyle name="Назва 17" xfId="2625" xr:uid="{6612AC50-E33B-43C3-AD43-2A81496360EE}"/>
    <cellStyle name="Назва 18" xfId="2626" xr:uid="{4C9E7861-C1FC-4B7B-8B98-43F8AE15E71D}"/>
    <cellStyle name="Назва 19" xfId="2627" xr:uid="{F279E278-1121-48DD-848F-4C5A899F7223}"/>
    <cellStyle name="Назва 2" xfId="2628" xr:uid="{EFD324E4-B18A-4756-8609-11DFFB1C1B71}"/>
    <cellStyle name="Назва 2 10" xfId="2629" xr:uid="{EC775A2B-F28F-43BF-8AC2-B318FF6DD36F}"/>
    <cellStyle name="Назва 2 11" xfId="2630" xr:uid="{F41B8720-8487-4498-946A-7AF47A28604E}"/>
    <cellStyle name="Назва 2 2" xfId="2631" xr:uid="{ACD649DB-5500-4DF7-9BAB-ADA7C83DC764}"/>
    <cellStyle name="Назва 2 3" xfId="2632" xr:uid="{F74C28F6-6366-468D-9480-DFD627AD83DE}"/>
    <cellStyle name="Назва 2 4" xfId="2633" xr:uid="{C11FE2D1-F49F-4E46-9115-80A09D882040}"/>
    <cellStyle name="Назва 2 5" xfId="2634" xr:uid="{B616BD96-AD7C-41FF-A67A-65EF2FC468C2}"/>
    <cellStyle name="Назва 2 6" xfId="2635" xr:uid="{5F6B99C9-6E84-418C-AC9E-1C7B2E459FD6}"/>
    <cellStyle name="Назва 2 7" xfId="2636" xr:uid="{D5399AD4-9C62-4E0C-A3A6-4C1E72D89AAB}"/>
    <cellStyle name="Назва 2 8" xfId="2637" xr:uid="{D82DC360-771C-416D-9F2F-340A00F846F7}"/>
    <cellStyle name="Назва 2 9" xfId="2638" xr:uid="{45B04260-9E9E-4177-A4DC-0128C7133E5E}"/>
    <cellStyle name="Назва 20" xfId="2639" xr:uid="{8352EBFC-8198-407F-A603-B5B69D8B622B}"/>
    <cellStyle name="Назва 20 2" xfId="2640" xr:uid="{81E1C0F0-3BB3-48EC-832B-2D647177F708}"/>
    <cellStyle name="Назва 21" xfId="2641" xr:uid="{30363C9E-2A1F-42BF-B330-5F9360E3FD3A}"/>
    <cellStyle name="Назва 22" xfId="2642" xr:uid="{6923D6CC-0E74-4DC7-9E80-D95944507E18}"/>
    <cellStyle name="Назва 23" xfId="2643" xr:uid="{7F3AF1D1-4EDE-4368-B5A1-A24EF355AA0A}"/>
    <cellStyle name="Назва 24" xfId="2644" xr:uid="{B19D61FD-1A22-412B-B240-AF360A27381F}"/>
    <cellStyle name="Назва 3" xfId="2645" xr:uid="{700B7470-8CA0-4D29-8FC6-93871AFD98BD}"/>
    <cellStyle name="Назва 4" xfId="2646" xr:uid="{D262679D-35DF-4CFF-91E4-8AF8ED9A37E0}"/>
    <cellStyle name="Назва 5" xfId="2647" xr:uid="{19434A0C-4B17-4BF7-9E0E-5BA4C65C13CE}"/>
    <cellStyle name="Назва 6" xfId="2648" xr:uid="{16D6A41F-9996-4712-83CF-45BD4FD8B39E}"/>
    <cellStyle name="Назва 7" xfId="2649" xr:uid="{4C038A9B-F20F-4792-9923-53A9BA3CFD0E}"/>
    <cellStyle name="Назва 7 2" xfId="2650" xr:uid="{644E7304-9508-49DB-B1AE-83F396CF04F4}"/>
    <cellStyle name="Назва 7 3" xfId="2651" xr:uid="{0B4DF376-DA1C-4BA9-B1D6-A52261F1B438}"/>
    <cellStyle name="Назва 7 4" xfId="2652" xr:uid="{4F04FD4F-9DD8-41B8-AD3E-84EC96390E2E}"/>
    <cellStyle name="Назва 8" xfId="2653" xr:uid="{7E5EC46C-FA44-42E1-A0EB-0DEEA702E175}"/>
    <cellStyle name="Назва 8 2" xfId="2654" xr:uid="{D743D9B8-C928-4E31-AB50-FE96B9443631}"/>
    <cellStyle name="Назва 8 3" xfId="2655" xr:uid="{B5268F6C-4AB4-4CB1-8C2E-1CC5572765DF}"/>
    <cellStyle name="Назва 9" xfId="2656" xr:uid="{C99086C5-E760-4206-B2CD-50E6C8F8E6A9}"/>
    <cellStyle name="Назва 9 2" xfId="2657" xr:uid="{0165DD3A-B64A-4797-A190-F6C546026183}"/>
    <cellStyle name="Название" xfId="2658" xr:uid="{9E1FE52D-6817-4ED5-ABB2-FD580E07B052}"/>
    <cellStyle name="Нейтральний" xfId="2659" xr:uid="{E5FA0B70-16AE-4A78-BE0D-8B608187EA96}"/>
    <cellStyle name="Нейтральний 2" xfId="2660" xr:uid="{1BA115A6-24BF-42A1-AC55-6C0B8480F450}"/>
    <cellStyle name="Нейтральный" xfId="2661" xr:uid="{6EBF98A5-7D45-4A90-AC4C-88617676AC64}"/>
    <cellStyle name="Обчислення" xfId="2662" xr:uid="{F9A00DE1-2DD2-4A0B-B8A5-3EC302E25E0C}"/>
    <cellStyle name="Обчислення 10" xfId="2663" xr:uid="{FDE39512-66EB-42F6-A7C7-108EBB568B5D}"/>
    <cellStyle name="Обчислення 11" xfId="2664" xr:uid="{3F5864CC-8C7C-40A0-A841-09692B06096D}"/>
    <cellStyle name="Обчислення 12" xfId="2665" xr:uid="{11134F44-6639-400A-B887-587A74DDCC6E}"/>
    <cellStyle name="Обчислення 13" xfId="2666" xr:uid="{7203A6FE-746F-43B4-B14A-049C4FABA8A8}"/>
    <cellStyle name="Обчислення 14" xfId="2667" xr:uid="{A5D92FA0-5301-421C-8D1D-D409D683296E}"/>
    <cellStyle name="Обчислення 14 2" xfId="2668" xr:uid="{D3F97183-4595-4FAF-B36F-6A4EDDF7901C}"/>
    <cellStyle name="Обчислення 14 3" xfId="2669" xr:uid="{6FC4BB33-6409-4479-85EA-9C64AE566293}"/>
    <cellStyle name="Обчислення 15" xfId="2670" xr:uid="{C781477B-3C6F-4FB2-B9D7-04A3EA85BBCA}"/>
    <cellStyle name="Обчислення 15 2" xfId="2671" xr:uid="{B4ECE9E1-33C1-414E-857D-ED6BDC2B1B1C}"/>
    <cellStyle name="Обчислення 16" xfId="2672" xr:uid="{01E1A23A-A7D5-4656-BC76-2A79840B81D8}"/>
    <cellStyle name="Обчислення 16 2" xfId="2673" xr:uid="{BE6DB10B-5519-4BFA-9B94-D28206A70E0D}"/>
    <cellStyle name="Обчислення 17" xfId="2674" xr:uid="{7E233EAF-18F8-4D91-BD71-DE6A40FFE4C7}"/>
    <cellStyle name="Обчислення 18" xfId="2675" xr:uid="{C751A8FD-0851-4033-9358-96A79EB40389}"/>
    <cellStyle name="Обчислення 19" xfId="2676" xr:uid="{EA72F4B8-2D7D-45D2-9CF4-3B57656CB335}"/>
    <cellStyle name="Обчислення 2" xfId="2677" xr:uid="{CA5B0635-BE79-4BEA-94A1-28BD007B13BB}"/>
    <cellStyle name="Обчислення 2 10" xfId="2678" xr:uid="{FC9D8623-A854-4AFC-99C7-12DA5B9E4791}"/>
    <cellStyle name="Обчислення 2 11" xfId="2679" xr:uid="{7280F548-6CC8-419A-A796-C9BD035D5BA2}"/>
    <cellStyle name="Обчислення 2 2" xfId="2680" xr:uid="{45763914-3E4F-4FEC-A48F-6573CB647957}"/>
    <cellStyle name="Обчислення 2 3" xfId="2681" xr:uid="{4597C5E0-6F80-42A0-8175-7CC9A5F8FB6D}"/>
    <cellStyle name="Обчислення 2 4" xfId="2682" xr:uid="{0B9D70E4-FB7D-4A0A-9FC3-0D6CFD158154}"/>
    <cellStyle name="Обчислення 2 5" xfId="2683" xr:uid="{3EB32010-AF99-4F17-B3B5-D0B23AF66007}"/>
    <cellStyle name="Обчислення 2 6" xfId="2684" xr:uid="{73D609D5-F004-4B18-A973-5B75BF74ABCC}"/>
    <cellStyle name="Обчислення 2 7" xfId="2685" xr:uid="{94BD5E4E-7F48-4CEE-9E1D-44D36450F974}"/>
    <cellStyle name="Обчислення 2 8" xfId="2686" xr:uid="{4D381C6F-3E84-4AB5-A9CD-799037D0EDA2}"/>
    <cellStyle name="Обчислення 2 9" xfId="2687" xr:uid="{1B4580BA-94F3-4AA4-9430-FB8D4BBDF897}"/>
    <cellStyle name="Обчислення 20" xfId="2688" xr:uid="{9941D04E-0D87-47A9-B9CE-FBAC75EDB6EA}"/>
    <cellStyle name="Обчислення 20 2" xfId="2689" xr:uid="{57F07B84-61F7-4131-ADD0-C30CBBC13EC6}"/>
    <cellStyle name="Обчислення 21" xfId="2690" xr:uid="{9FB839E1-8A7E-47A6-8963-D9FDA155D626}"/>
    <cellStyle name="Обчислення 22" xfId="2691" xr:uid="{15283537-3D82-4675-88C2-F69D42ED036F}"/>
    <cellStyle name="Обчислення 23" xfId="2692" xr:uid="{60050F9C-DEE0-48CF-8268-39AA2E8BBD3A}"/>
    <cellStyle name="Обчислення 24" xfId="2693" xr:uid="{DAE10E64-D29D-4E17-850D-3B7FE2C0117A}"/>
    <cellStyle name="Обчислення 25" xfId="2694" xr:uid="{AE4C90F6-F612-4C2F-979F-4AFF0294C2FF}"/>
    <cellStyle name="Обчислення 3" xfId="2695" xr:uid="{09A3BAD2-26FF-44B7-A385-DA11A436CEDE}"/>
    <cellStyle name="Обчислення 4" xfId="2696" xr:uid="{788026F5-55DA-4DE5-BE4A-F27142376A7A}"/>
    <cellStyle name="Обчислення 5" xfId="2697" xr:uid="{E6198AD9-F7A6-4B61-90A0-AF25CB493A22}"/>
    <cellStyle name="Обчислення 6" xfId="2698" xr:uid="{C221B5CD-372F-451F-932E-6D63798464CA}"/>
    <cellStyle name="Обчислення 7" xfId="2699" xr:uid="{2C3F4EE2-53DE-4311-927E-3082E294F183}"/>
    <cellStyle name="Обчислення 7 2" xfId="2700" xr:uid="{1A36CDE1-870D-461A-9CF1-19CA395A7A3F}"/>
    <cellStyle name="Обчислення 7 3" xfId="2701" xr:uid="{64044A1B-0EA9-4F93-BF34-63ECD4F73EAC}"/>
    <cellStyle name="Обчислення 7 4" xfId="2702" xr:uid="{79065CF0-4A4D-45AB-B66D-110FFF4F7049}"/>
    <cellStyle name="Обчислення 8" xfId="2703" xr:uid="{ABC89C0F-748F-425F-BC1A-0A91DAA27305}"/>
    <cellStyle name="Обчислення 8 2" xfId="2704" xr:uid="{73146AD8-7F6E-44DF-AF3C-0784F1D5E51C}"/>
    <cellStyle name="Обчислення 8 3" xfId="2705" xr:uid="{6AD509DF-9293-41A2-8482-7EC9456C96BD}"/>
    <cellStyle name="Обчислення 9" xfId="2706" xr:uid="{62EAB70A-DCEA-4BDB-ABE4-4819CFA4068B}"/>
    <cellStyle name="Обчислення 9 2" xfId="2707" xr:uid="{121C4E31-1291-438F-A7AC-5ED659C00AFA}"/>
    <cellStyle name="Обычный 2" xfId="2708" xr:uid="{E33B08E3-4755-4806-8956-288E9271402C}"/>
    <cellStyle name="Обычный 2 2" xfId="2709" xr:uid="{16A840A0-9405-4598-BFDE-8FDE4A180984}"/>
    <cellStyle name="Обычный 2_22.12.2020 Додатки бюджет 2021 Коди нові" xfId="2710" xr:uid="{3B636037-334D-4D65-AA35-B7622B15505B}"/>
    <cellStyle name="Обычный 3" xfId="2711" xr:uid="{A69E3107-CC54-4900-8200-1CC93F94C5A1}"/>
    <cellStyle name="Обычный 4" xfId="2712" xr:uid="{08AAD1DB-C3F6-429F-9CD3-1AFB140EACFC}"/>
    <cellStyle name="Обычный 5" xfId="2713" xr:uid="{194F548A-5508-4EBD-B85B-32791AC174A6}"/>
    <cellStyle name="Обычный 5 2" xfId="2714" xr:uid="{EAA0A4B3-4680-47A7-B7B2-68D2D6B437D1}"/>
    <cellStyle name="Обычный 5_додаток до розп №528 від 24.07.2026" xfId="2715" xr:uid="{116F0D2D-9653-4E09-9A7A-3AAB91DD27DB}"/>
    <cellStyle name="Обычный 6" xfId="2716" xr:uid="{511D6D25-0D96-492A-9326-1F5D563862E7}"/>
    <cellStyle name="Обычный 6 2" xfId="2717" xr:uid="{10159370-0F35-4D3D-883A-01339285CCFF}"/>
    <cellStyle name="Обычный 6_додаток до розп №528 від 24.07.2026" xfId="2718" xr:uid="{4B75DA31-5E9D-4A78-87E3-D9FF46B27BCC}"/>
    <cellStyle name="Обычный 7" xfId="2719" xr:uid="{A4DDDBBC-9D56-4E2B-A1C6-3E0CCED36E12}"/>
    <cellStyle name="Обычный 8" xfId="2720" xr:uid="{E8B8EC74-92F4-458E-BBCC-5AA63E898756}"/>
    <cellStyle name="Обычный_22.12.2020 Додатки бюджет 2021 Коди нові" xfId="2721" xr:uid="{19A090A5-1077-4BEE-9AB7-58D029B8D522}"/>
    <cellStyle name="Обычный_22.12.2020 Додатки бюджет 2021 Коди нові_Додатки до розпорядження №474 від 18.05.2023" xfId="2722" xr:uid="{60E9D27A-E80B-4351-B517-9CA3A3184B8B}"/>
    <cellStyle name="Обычный_дод 3.1" xfId="2723" xr:uid="{14A660B8-C2F8-4F04-9D20-2856BCE49350}"/>
    <cellStyle name="Обычный_дод.6 прогр" xfId="2724" xr:uid="{9CF1102A-21EC-410E-AE1C-82E72055BF1B}"/>
    <cellStyle name="Обычный_Додатки 2022 після закону" xfId="2725" xr:uid="{4503F080-05BC-4637-B702-0166DAB40920}"/>
    <cellStyle name="Обычный_Додатки до бюджету 1" xfId="2726" xr:uid="{BFC8B719-001C-40E6-8D31-ED2B89080D15}"/>
    <cellStyle name="Обычный_додатки до рішення  типформа" xfId="2727" xr:uid="{4CB91688-AAC0-4C98-827F-17C2F59277EE}"/>
    <cellStyle name="Обычный_додатки до рішення нова редакція_Додатки до розпорядження №474 від 18.05.2023" xfId="2728" xr:uid="{0A8E993B-BA6A-4FBE-9E74-AD8620DB7FB6}"/>
    <cellStyle name="Обычный_Додатки до розпорядження №474 від 18.05.2023" xfId="2729" xr:uid="{D811A306-7635-43B6-BE73-6F6961306D8B}"/>
    <cellStyle name="Обычный_додаток 6 2026" xfId="2730" xr:uid="{860C20C0-F819-4ED0-A2C0-DF0E9203B56E}"/>
    <cellStyle name="Обычный_кредит" xfId="2731" xr:uid="{6E5839B3-7591-48FF-9F54-9DA4942C6493}"/>
    <cellStyle name="Обычный_Проект розп ДОТАЦІЯ травень" xfId="2732" xr:uid="{56C9FC64-422F-4CBA-88D4-4FB407AF23D3}"/>
    <cellStyle name="Обычный_ТГ 2021" xfId="2733" xr:uid="{A221069C-F25D-45F3-BD37-B3D740A6093B}"/>
    <cellStyle name="Підсумок" xfId="2734" xr:uid="{1A07900B-84BE-4E52-AE07-FCC89716E4A8}"/>
    <cellStyle name="Підсумок 10" xfId="2735" xr:uid="{1DCC1B38-C7C5-453F-BD26-FB98D7E94BC5}"/>
    <cellStyle name="Підсумок 11" xfId="2736" xr:uid="{71E55E33-4E18-43F6-B051-F647DAC59933}"/>
    <cellStyle name="Підсумок 12" xfId="2737" xr:uid="{5857AAD2-0EA1-40DF-9150-1106FB504187}"/>
    <cellStyle name="Підсумок 13" xfId="2738" xr:uid="{B38C5B59-AC45-4714-AF53-C06953A6E033}"/>
    <cellStyle name="Підсумок 14" xfId="2739" xr:uid="{971BC8F0-833C-4D1A-9207-D88FE67190BA}"/>
    <cellStyle name="Підсумок 14 2" xfId="2740" xr:uid="{F0B13A15-FCCC-40AF-91C4-A05F898B4C9A}"/>
    <cellStyle name="Підсумок 14 3" xfId="2741" xr:uid="{3F7D90DF-A9EF-4D85-84D2-A13468198D71}"/>
    <cellStyle name="Підсумок 15" xfId="2742" xr:uid="{412D6A4B-8EC5-4CAF-8C0E-9C29D49B9172}"/>
    <cellStyle name="Підсумок 15 2" xfId="2743" xr:uid="{3A32828A-C232-4C92-9DEC-003681B7CB3D}"/>
    <cellStyle name="Підсумок 16" xfId="2744" xr:uid="{A719767D-60BB-4D70-9D02-0FC7709BB768}"/>
    <cellStyle name="Підсумок 16 2" xfId="2745" xr:uid="{08DE8D78-B1FD-4DBA-8C53-179F97842007}"/>
    <cellStyle name="Підсумок 17" xfId="2746" xr:uid="{7BE7D58E-B675-4B59-92D0-CEEFF08D02A0}"/>
    <cellStyle name="Підсумок 18" xfId="2747" xr:uid="{A37639D5-8761-4CC9-9D8B-DC95733CCE44}"/>
    <cellStyle name="Підсумок 19" xfId="2748" xr:uid="{5DA83BB8-B972-4A2A-801A-D1A7BA2B1260}"/>
    <cellStyle name="Підсумок 2" xfId="2749" xr:uid="{41F36EA8-A3DD-48C7-99C4-C413ABFEF910}"/>
    <cellStyle name="Підсумок 2 10" xfId="2750" xr:uid="{0C6E67D1-EA60-4342-81AA-4F9FA3486949}"/>
    <cellStyle name="Підсумок 2 11" xfId="2751" xr:uid="{EE103101-1CD7-4863-880C-65C94177887B}"/>
    <cellStyle name="Підсумок 2 2" xfId="2752" xr:uid="{1DEC2C48-183E-4C6D-9316-ED379C20061E}"/>
    <cellStyle name="Підсумок 2 3" xfId="2753" xr:uid="{AA7506F1-7F7C-4F44-BB97-1450CFA4237F}"/>
    <cellStyle name="Підсумок 2 4" xfId="2754" xr:uid="{3F2C17F2-19D4-4F8E-8869-D6A2D802C2E7}"/>
    <cellStyle name="Підсумок 2 5" xfId="2755" xr:uid="{6BE8002A-0667-48B3-B9C9-DAAB897E80B8}"/>
    <cellStyle name="Підсумок 2 6" xfId="2756" xr:uid="{AA9ECE7D-EB2E-4C61-B767-1263A9836610}"/>
    <cellStyle name="Підсумок 2 7" xfId="2757" xr:uid="{BE263624-2E3A-42AE-815D-741C3FE92514}"/>
    <cellStyle name="Підсумок 2 8" xfId="2758" xr:uid="{F5276EB4-FBD8-4552-A1B3-B76D63CB8270}"/>
    <cellStyle name="Підсумок 2 9" xfId="2759" xr:uid="{ACB6F189-ACAD-47B5-BF1C-D1E647682CD7}"/>
    <cellStyle name="Підсумок 20" xfId="2760" xr:uid="{828B20A8-9E5A-4057-8C57-928AFFB7B7F2}"/>
    <cellStyle name="Підсумок 20 2" xfId="2761" xr:uid="{8F61A74A-689D-4AAF-84A0-C4CB96AA5B97}"/>
    <cellStyle name="Підсумок 21" xfId="2762" xr:uid="{D8430542-56FD-4E9E-88D2-A29A69AE088F}"/>
    <cellStyle name="Підсумок 22" xfId="2763" xr:uid="{90A650BF-7AA6-446C-ADF5-805A82C89BB5}"/>
    <cellStyle name="Підсумок 23" xfId="2764" xr:uid="{1AD548A5-41C2-49FD-A5ED-75E6BC301855}"/>
    <cellStyle name="Підсумок 24" xfId="2765" xr:uid="{C8CF9E12-14F8-4CFC-ADF1-BAA11D2E7113}"/>
    <cellStyle name="Підсумок 25" xfId="2766" xr:uid="{AC9D5E79-57DA-42EC-AF75-DFCAD0D46F11}"/>
    <cellStyle name="Підсумок 3" xfId="2767" xr:uid="{B98CCC32-DFF0-49DF-A0E8-3D09FC2DCF5B}"/>
    <cellStyle name="Підсумок 4" xfId="2768" xr:uid="{9617527E-4575-4810-A394-1B4F99B84722}"/>
    <cellStyle name="Підсумок 5" xfId="2769" xr:uid="{A66AC0D5-602B-4F05-8C93-7FDA19A1F1AC}"/>
    <cellStyle name="Підсумок 6" xfId="2770" xr:uid="{1244C2AA-0A34-4B94-A5D1-70FC7D0C7578}"/>
    <cellStyle name="Підсумок 7" xfId="2771" xr:uid="{444ED50F-78F5-455C-A4A6-BFDC49636494}"/>
    <cellStyle name="Підсумок 7 2" xfId="2772" xr:uid="{5957839F-55FD-4F7C-8D0B-521837926901}"/>
    <cellStyle name="Підсумок 7 3" xfId="2773" xr:uid="{3C814C73-65FF-47FB-80F0-131318576E8D}"/>
    <cellStyle name="Підсумок 7 4" xfId="2774" xr:uid="{721F36A5-F43F-43C2-A547-BF38E4887116}"/>
    <cellStyle name="Підсумок 8" xfId="2775" xr:uid="{4C147C65-549D-4689-9FC8-D7CEC6EB6D3F}"/>
    <cellStyle name="Підсумок 8 2" xfId="2776" xr:uid="{4ACD387F-647D-4EEA-A063-5A2E472EAC16}"/>
    <cellStyle name="Підсумок 8 3" xfId="2777" xr:uid="{F7940562-EDDF-41D3-8E74-17A74A8221D5}"/>
    <cellStyle name="Підсумок 9" xfId="2778" xr:uid="{17E8A48B-289C-45B5-A608-A930738F877B}"/>
    <cellStyle name="Підсумок 9 2" xfId="2779" xr:uid="{B7B8E5CE-22B4-4D97-B920-0E4126D8ED3B}"/>
    <cellStyle name="Плохой" xfId="2780" xr:uid="{8DDE89D8-F18A-4B9A-8D66-C9F7CFAF7F78}"/>
    <cellStyle name="Плохой 2" xfId="2781" xr:uid="{C44122E4-D345-4964-8385-34BBE7C8F5A4}"/>
    <cellStyle name="Поганий" xfId="2782" xr:uid="{C09A2D89-69EE-4B71-9421-561DF2737A3F}"/>
    <cellStyle name="Поганий 10" xfId="2783" xr:uid="{F2703D86-42BF-4A9A-A965-0DDEBC1BD307}"/>
    <cellStyle name="Поганий 11" xfId="2784" xr:uid="{00055F35-4D3C-48A6-94BA-5E737E5346D6}"/>
    <cellStyle name="Поганий 12" xfId="2785" xr:uid="{647B6717-12F7-4DD2-802C-C9381CDCFFEC}"/>
    <cellStyle name="Поганий 13" xfId="2786" xr:uid="{7E3DA2DA-B18A-4847-A9D6-CA508AC18CD6}"/>
    <cellStyle name="Поганий 14" xfId="2787" xr:uid="{04D77D66-A53D-4636-9224-572FF735F91A}"/>
    <cellStyle name="Поганий 14 2" xfId="2788" xr:uid="{01AD3AC2-3971-4529-8A0C-BC3F2972BA76}"/>
    <cellStyle name="Поганий 14 3" xfId="2789" xr:uid="{8FEF1A29-557B-43FC-8F05-44D9CF351705}"/>
    <cellStyle name="Поганий 15" xfId="2790" xr:uid="{4C8BFADD-BE99-43E0-9256-69F138D8E49A}"/>
    <cellStyle name="Поганий 15 2" xfId="2791" xr:uid="{C4976D59-71D1-41DD-81E9-74267884D127}"/>
    <cellStyle name="Поганий 16" xfId="2792" xr:uid="{B5BBD069-3AC5-430B-BCF1-D033E985A5CF}"/>
    <cellStyle name="Поганий 16 2" xfId="2793" xr:uid="{8CC92F55-299E-4E8B-A0D5-762C21190ACA}"/>
    <cellStyle name="Поганий 17" xfId="2794" xr:uid="{94E2B4A4-5C75-4ADC-A61B-1717F4132A3E}"/>
    <cellStyle name="Поганий 18" xfId="2795" xr:uid="{668B985D-F06D-4A75-81DE-D74217F83AD2}"/>
    <cellStyle name="Поганий 19" xfId="2796" xr:uid="{3952937E-A54F-471D-9FEF-0DD33128CCDC}"/>
    <cellStyle name="Поганий 2" xfId="2797" xr:uid="{1B421433-BD32-4F2F-ACDE-3E389D5F67DA}"/>
    <cellStyle name="Поганий 2 10" xfId="2798" xr:uid="{C28B682B-A8C8-454F-97CD-DA3D501AA8EF}"/>
    <cellStyle name="Поганий 2 11" xfId="2799" xr:uid="{71CB8365-5129-40C3-BF27-E036C84F06C1}"/>
    <cellStyle name="Поганий 2 2" xfId="2800" xr:uid="{BB664B45-9A9F-422F-B00C-DCF19358AB67}"/>
    <cellStyle name="Поганий 2 3" xfId="2801" xr:uid="{B9E51600-AE18-4E74-BCF1-54FD337A275C}"/>
    <cellStyle name="Поганий 2 4" xfId="2802" xr:uid="{BDD1CEC1-7560-4A57-B744-D2583A939814}"/>
    <cellStyle name="Поганий 2 5" xfId="2803" xr:uid="{67C7CBBD-6549-4D4C-8789-4DD3E30E599E}"/>
    <cellStyle name="Поганий 2 6" xfId="2804" xr:uid="{D166E2B4-6F5C-4392-93F6-FDC5AD67334C}"/>
    <cellStyle name="Поганий 2 7" xfId="2805" xr:uid="{F4E837FD-1634-4661-922C-C292667E9D08}"/>
    <cellStyle name="Поганий 2 8" xfId="2806" xr:uid="{01886842-2C76-45A6-A9CA-D3D76BBB7E6C}"/>
    <cellStyle name="Поганий 2 9" xfId="2807" xr:uid="{9E652751-CE54-442F-BEFE-CC8E85EE2B3F}"/>
    <cellStyle name="Поганий 20" xfId="2808" xr:uid="{E6FCEFE9-BA85-4FFC-AD2A-E2456BC78951}"/>
    <cellStyle name="Поганий 20 2" xfId="2809" xr:uid="{68BB0472-A2FC-4134-9FDF-43ABAA063ED6}"/>
    <cellStyle name="Поганий 21" xfId="2810" xr:uid="{D6C1E351-AB61-420B-A41B-3DC2DDC869C3}"/>
    <cellStyle name="Поганий 22" xfId="2811" xr:uid="{C8AE66DD-3B95-4A89-8580-FD1DEDEBEEE2}"/>
    <cellStyle name="Поганий 23" xfId="2812" xr:uid="{D1396CC2-F64B-415F-9209-8F7EA6BD61F2}"/>
    <cellStyle name="Поганий 24" xfId="2813" xr:uid="{5A004DDD-CCAE-4476-94AD-B2A74E8A0D71}"/>
    <cellStyle name="Поганий 25" xfId="2814" xr:uid="{7E2D75E4-8E12-4615-A95E-A3CDA8CE6090}"/>
    <cellStyle name="Поганий 3" xfId="2815" xr:uid="{63A3A6C6-85B1-430F-A46E-C923D4458914}"/>
    <cellStyle name="Поганий 4" xfId="2816" xr:uid="{E61EB640-4737-42CC-8395-8C05AB7A44B8}"/>
    <cellStyle name="Поганий 5" xfId="2817" xr:uid="{ABA08A0B-6EC4-447F-B435-5FD68649A22A}"/>
    <cellStyle name="Поганий 6" xfId="2818" xr:uid="{3DD06EAC-5A5A-4F32-A8EC-454B032F8D72}"/>
    <cellStyle name="Поганий 7" xfId="2819" xr:uid="{560BC2EB-C5F7-47E1-A1B9-EF73E5643C0C}"/>
    <cellStyle name="Поганий 7 2" xfId="2820" xr:uid="{CB1B1FDF-2E95-4ED4-934A-0FAFD8B1A7B9}"/>
    <cellStyle name="Поганий 7 3" xfId="2821" xr:uid="{C38C09C7-6E7E-451F-A553-C9841A8888C1}"/>
    <cellStyle name="Поганий 7 4" xfId="2822" xr:uid="{8B784883-9D28-48BF-A7BE-A2FA4D7E1935}"/>
    <cellStyle name="Поганий 8" xfId="2823" xr:uid="{31042B22-411D-48AB-A937-49821130C2B1}"/>
    <cellStyle name="Поганий 8 2" xfId="2824" xr:uid="{759C55D5-FE48-4C1C-97D9-DDA293CAA3FE}"/>
    <cellStyle name="Поганий 8 3" xfId="2825" xr:uid="{539E05AC-7D59-486C-9E43-992255EFBE2D}"/>
    <cellStyle name="Поганий 9" xfId="2826" xr:uid="{4F5DF03C-9339-479E-8553-8196BE7174BB}"/>
    <cellStyle name="Поганий 9 2" xfId="2827" xr:uid="{531AF5F1-AD69-460C-9169-04F70C729C06}"/>
    <cellStyle name="Пояснение" xfId="2828" xr:uid="{17A4FAEE-A08F-4F85-A394-F6338BEBB61A}"/>
    <cellStyle name="Пояснительный текст" xfId="2829" xr:uid="{2DA72978-1294-4E92-9048-32A0EC137126}"/>
    <cellStyle name="Предупреждающий текст" xfId="2830" xr:uid="{243F43DB-6BF3-4669-B6DC-21F05EAC0BCE}"/>
    <cellStyle name="Примечание" xfId="2831" xr:uid="{ADE146EC-4525-4C45-83CC-DB030A066CCD}"/>
    <cellStyle name="Примечание 2" xfId="2832" xr:uid="{1D40CDDE-75B5-4C86-A3F5-A6FFE64CD281}"/>
    <cellStyle name="Примечание 2 2" xfId="2833" xr:uid="{87A978C8-201E-404E-9D1D-C62BD93A74A3}"/>
    <cellStyle name="Примечание 3" xfId="2834" xr:uid="{BA0F58D2-ACE3-491D-BF1C-1CDD2279478B}"/>
    <cellStyle name="Примечание_22.12.2020 Додатки бюджет 2021 Коди нові" xfId="2835" xr:uid="{9ED54E44-6621-4E74-B01D-FC115F4380DF}"/>
    <cellStyle name="Примітка" xfId="2836" xr:uid="{DC7645EE-341E-4717-93D1-CCB80B4B194F}"/>
    <cellStyle name="Примітка 10" xfId="2837" xr:uid="{E412AF72-EC1A-4A1C-9E79-20FFF0695F51}"/>
    <cellStyle name="Примітка 11" xfId="2838" xr:uid="{80B76B87-CBA4-414B-871F-80A5E0B3AD32}"/>
    <cellStyle name="Примітка 12" xfId="2839" xr:uid="{207B3B44-D3E5-4A7A-93FD-6052F0CD0176}"/>
    <cellStyle name="Примітка 13" xfId="2840" xr:uid="{BBD31DC7-3443-47DB-8CE5-466A88622822}"/>
    <cellStyle name="Примітка 14" xfId="2841" xr:uid="{945AFFEF-6B31-4D93-B8B8-69745DEF7491}"/>
    <cellStyle name="Примітка 14 2" xfId="2842" xr:uid="{8BC51AA9-E6FA-483F-A1A7-6543B013933C}"/>
    <cellStyle name="Примітка 14 3" xfId="2843" xr:uid="{FF824771-C261-489D-BC1F-58C24A0FD97B}"/>
    <cellStyle name="Примітка 15" xfId="2844" xr:uid="{0F789D8F-1248-4E26-871A-926C31985020}"/>
    <cellStyle name="Примітка 15 2" xfId="2845" xr:uid="{D6BE71BA-49AD-4A75-9700-60EFD679D5B3}"/>
    <cellStyle name="Примітка 16" xfId="2846" xr:uid="{BD585148-BDC3-4E73-A158-FBB4467BAD7B}"/>
    <cellStyle name="Примітка 16 2" xfId="2847" xr:uid="{EFD14A4F-A475-430D-8301-C8B34365D4F6}"/>
    <cellStyle name="Примітка 17" xfId="2848" xr:uid="{F72B6490-CD03-42B4-9EFD-3AF7F3D9842C}"/>
    <cellStyle name="Примітка 18" xfId="2849" xr:uid="{DA3ACB51-1963-49EF-9A1F-739FF40337FE}"/>
    <cellStyle name="Примітка 19" xfId="2850" xr:uid="{0E9C244F-DD5A-4C01-92A1-103080D0BF33}"/>
    <cellStyle name="Примітка 2" xfId="2851" xr:uid="{3BD20D8B-0115-4FC6-9FF4-0108A6296C59}"/>
    <cellStyle name="Примітка 2 10" xfId="2852" xr:uid="{7932F8A1-003D-455C-A928-2B985DBEDD63}"/>
    <cellStyle name="Примітка 2 11" xfId="2853" xr:uid="{8C3794EA-559A-4AE8-9A8F-5E9ADAD303B6}"/>
    <cellStyle name="Примітка 2 2" xfId="2854" xr:uid="{2995B599-FA0A-4F50-8F34-61E6DD3B9D83}"/>
    <cellStyle name="Примітка 2 3" xfId="2855" xr:uid="{9D845DF8-470D-4FCD-AAF7-71EF9B809836}"/>
    <cellStyle name="Примітка 2 4" xfId="2856" xr:uid="{E9829071-0E11-4B08-99D9-3CF974159C71}"/>
    <cellStyle name="Примітка 2 5" xfId="2857" xr:uid="{16AC9401-647F-43A7-99B2-291F31268126}"/>
    <cellStyle name="Примітка 2 6" xfId="2858" xr:uid="{F73FD123-BC5A-4140-900D-290896B27F64}"/>
    <cellStyle name="Примітка 2 7" xfId="2859" xr:uid="{53814364-8758-45FC-AA1B-C1882E04546C}"/>
    <cellStyle name="Примітка 2 8" xfId="2860" xr:uid="{98D33C62-4821-4311-8E2B-FF53D9644C43}"/>
    <cellStyle name="Примітка 2 9" xfId="2861" xr:uid="{07ECF5CC-5AFF-4733-9B97-A2CA3F7E44CB}"/>
    <cellStyle name="Примітка 20" xfId="2862" xr:uid="{EF58A695-BBBC-40D7-9E9D-45693363D473}"/>
    <cellStyle name="Примітка 20 2" xfId="2863" xr:uid="{5BB42002-FBD9-479D-9FDD-6C5E9F526C4D}"/>
    <cellStyle name="Примітка 21" xfId="2864" xr:uid="{7ECAFA93-7FA2-4F11-8695-D056E26A46AF}"/>
    <cellStyle name="Примітка 22" xfId="2865" xr:uid="{1E8B1556-6506-4EA7-B5E9-E9B59B86483C}"/>
    <cellStyle name="Примітка 23" xfId="2866" xr:uid="{FD1BED5A-844B-4797-9993-D2E0C9E5C86D}"/>
    <cellStyle name="Примітка 24" xfId="2867" xr:uid="{4BE34109-2F41-4AA9-ABA2-38944506EF06}"/>
    <cellStyle name="Примітка 25" xfId="2868" xr:uid="{BE0F1F59-8376-4DE4-8B58-00FE27B721E3}"/>
    <cellStyle name="Примітка 3" xfId="2869" xr:uid="{707B4D02-49A2-43F5-9384-DE3954FE2D0A}"/>
    <cellStyle name="Примітка 4" xfId="2870" xr:uid="{628CD967-45BE-4B03-A51B-DE69E92DE2CE}"/>
    <cellStyle name="Примітка 5" xfId="2871" xr:uid="{14494FCB-8461-4E22-A86D-9B8911E96DC3}"/>
    <cellStyle name="Примітка 6" xfId="2872" xr:uid="{DCDC9E24-E6A0-4E9E-96FA-5061C3C7DDB0}"/>
    <cellStyle name="Примітка 7" xfId="2873" xr:uid="{705BCFF9-084E-4EB4-BD57-4AA14F96E87F}"/>
    <cellStyle name="Примітка 7 2" xfId="2874" xr:uid="{AE535DBB-6F6B-4ACB-BC47-D878767AAE4A}"/>
    <cellStyle name="Примітка 7 3" xfId="2875" xr:uid="{3F96BAE1-7A2D-41CD-B091-B211F8EAEC08}"/>
    <cellStyle name="Примітка 7 4" xfId="2876" xr:uid="{640DE3B2-07D0-441D-8753-6A2B238D7108}"/>
    <cellStyle name="Примітка 7 4 2" xfId="2877" xr:uid="{B2E22B8B-BB4D-496C-9A66-8BCA1C00FF75}"/>
    <cellStyle name="Примітка 7 4 2 2" xfId="2878" xr:uid="{A98CC369-EF2D-4A72-ADFB-35DED05E2F55}"/>
    <cellStyle name="Примітка 7 4 2 3" xfId="2879" xr:uid="{6044F753-2330-4B57-ADC4-26D0CFDBABE6}"/>
    <cellStyle name="Примітка 7 4 3" xfId="2880" xr:uid="{1CA68CCB-220F-405C-A7B7-1C5E2EE283CB}"/>
    <cellStyle name="Примітка 7 5" xfId="2881" xr:uid="{097CFF8E-C3C9-49DC-8053-805DBDD4403A}"/>
    <cellStyle name="Примітка 7 6" xfId="2882" xr:uid="{89E289B1-1843-45D5-9E99-63746CCBD3CF}"/>
    <cellStyle name="Примітка 8" xfId="2883" xr:uid="{F7DA8F6D-2C26-41FF-93CE-D2BD8ED695DD}"/>
    <cellStyle name="Примітка 8 2" xfId="2884" xr:uid="{8378CD0A-398B-4EB2-90E4-F5527C0C0BA1}"/>
    <cellStyle name="Примітка 8 3" xfId="2885" xr:uid="{A5A79D77-2215-4688-A76A-FD047FE7208C}"/>
    <cellStyle name="Примітка 9" xfId="2886" xr:uid="{923A125C-5CC2-4F83-BD5E-C7A6DC042260}"/>
    <cellStyle name="Примітка 9 2" xfId="2887" xr:uid="{169828D2-F3D4-4F04-B870-01C43566B67C}"/>
    <cellStyle name="Проверить ячейку" xfId="2888" xr:uid="{B549222C-DED7-4A45-AABC-B4FFF01E07AB}"/>
    <cellStyle name="Результат" xfId="2889" xr:uid="{9903CDE3-7BE8-4F53-BCF8-BBB30A23E487}"/>
    <cellStyle name="Результат 10" xfId="2890" xr:uid="{990802F8-FAB9-4D3A-B0F9-B4C9DA23BA21}"/>
    <cellStyle name="Результат 11" xfId="2891" xr:uid="{5B8A29A2-A219-4E23-B448-F45D476B82CE}"/>
    <cellStyle name="Результат 12" xfId="2892" xr:uid="{10FA5A45-9061-4A93-9670-4A006A66DE51}"/>
    <cellStyle name="Результат 13" xfId="2893" xr:uid="{7C553A46-8D70-41E7-ABF0-EC6B67B66C7D}"/>
    <cellStyle name="Результат 14" xfId="2894" xr:uid="{975678BA-4FE3-46FE-A2D7-048749437731}"/>
    <cellStyle name="Результат 14 2" xfId="2895" xr:uid="{FD60AB4A-85B8-4975-9FCD-BE4F1E1D507A}"/>
    <cellStyle name="Результат 14 3" xfId="2896" xr:uid="{C4216F14-2E1D-4BED-84EA-C227E9496E8C}"/>
    <cellStyle name="Результат 15" xfId="2897" xr:uid="{B6EDAFFA-A25E-4F16-B02C-84E158E9BA6D}"/>
    <cellStyle name="Результат 15 2" xfId="2898" xr:uid="{DA8CAE4D-9EE8-481B-9FA2-660BFD7FBD21}"/>
    <cellStyle name="Результат 16" xfId="2899" xr:uid="{9465B49D-EA9E-40B5-AFCB-58E375049838}"/>
    <cellStyle name="Результат 16 2" xfId="2900" xr:uid="{2419E7C9-8CA5-4754-B044-99073B50C99B}"/>
    <cellStyle name="Результат 17" xfId="2901" xr:uid="{98B6D9A6-8B9F-4E22-88BA-653A800F6564}"/>
    <cellStyle name="Результат 18" xfId="2902" xr:uid="{89205EA4-CEF3-4AF0-88E4-E2915B706766}"/>
    <cellStyle name="Результат 19" xfId="2903" xr:uid="{18F85859-96BF-43AE-A0EA-EF1D94293597}"/>
    <cellStyle name="Результат 2" xfId="2904" xr:uid="{7C0B2799-D88A-40BF-B540-A636CD36A5C5}"/>
    <cellStyle name="Результат 2 10" xfId="2905" xr:uid="{D2F7E49C-2447-4D48-AC54-0ACBAD7A4163}"/>
    <cellStyle name="Результат 2 11" xfId="2906" xr:uid="{B24F6947-9B91-451F-9E5C-66DAAE33161F}"/>
    <cellStyle name="Результат 2 2" xfId="2907" xr:uid="{7F1C62B1-A292-4F83-84B9-CDAE46E00B6D}"/>
    <cellStyle name="Результат 2 3" xfId="2908" xr:uid="{CDF5A4DE-8C56-4EE2-B569-30CA1C210B21}"/>
    <cellStyle name="Результат 2 4" xfId="2909" xr:uid="{52CC3571-B14A-4362-A7F8-965178D04ADA}"/>
    <cellStyle name="Результат 2 5" xfId="2910" xr:uid="{6C76F572-9DA6-4FAF-8FC3-D2695C80F9FE}"/>
    <cellStyle name="Результат 2 6" xfId="2911" xr:uid="{5F946C29-E848-4D7F-854C-6F433A341C1C}"/>
    <cellStyle name="Результат 2 7" xfId="2912" xr:uid="{EC518AEC-5245-4835-B7DF-9D7C641BCFF5}"/>
    <cellStyle name="Результат 2 8" xfId="2913" xr:uid="{AEB288E6-EAC3-45EE-8796-FF202C417C2D}"/>
    <cellStyle name="Результат 2 9" xfId="2914" xr:uid="{1196202B-5CEF-4D8A-ADDF-58B71C74B3AD}"/>
    <cellStyle name="Результат 20" xfId="2915" xr:uid="{96DA5D80-7DE5-4D14-AFD5-483EDC88310C}"/>
    <cellStyle name="Результат 20 2" xfId="2916" xr:uid="{205A0B7C-9DD4-4A90-8C9A-024252DD6F3F}"/>
    <cellStyle name="Результат 21" xfId="2917" xr:uid="{0B95C3E0-C4F1-401B-9029-C01433822816}"/>
    <cellStyle name="Результат 22" xfId="2918" xr:uid="{0C2F47B4-0831-4986-AC21-86ADA05478A7}"/>
    <cellStyle name="Результат 23" xfId="2919" xr:uid="{B14C435F-E1B2-4777-A1B1-4016139DE19A}"/>
    <cellStyle name="Результат 24" xfId="2920" xr:uid="{748A01AE-8943-40A5-8B6D-56DDA5B59730}"/>
    <cellStyle name="Результат 25" xfId="2921" xr:uid="{77859985-D306-4C67-B968-22C3D067B01A}"/>
    <cellStyle name="Результат 3" xfId="2922" xr:uid="{CC64EF1B-6660-4948-A9FB-612C7FD0AF49}"/>
    <cellStyle name="Результат 4" xfId="2923" xr:uid="{F21AE9A2-45EB-4F74-AEDA-67C2B5EE954C}"/>
    <cellStyle name="Результат 5" xfId="2924" xr:uid="{9DFDAC28-2362-413F-B505-7D18634A22A0}"/>
    <cellStyle name="Результат 6" xfId="2925" xr:uid="{8494FDB3-D40D-4115-97D8-3BCBE6EB5321}"/>
    <cellStyle name="Результат 7" xfId="2926" xr:uid="{DF33828F-60F6-4980-862A-205E4EFD5A06}"/>
    <cellStyle name="Результат 7 2" xfId="2927" xr:uid="{F89FFE80-5310-48E5-BF3E-65F9604417DE}"/>
    <cellStyle name="Результат 7 3" xfId="2928" xr:uid="{A0EBF130-829E-42D1-A196-E6ADD6C00A06}"/>
    <cellStyle name="Результат 7 4" xfId="2929" xr:uid="{B2BFCC70-E9E4-40B1-9CD4-1D4B181D5C4E}"/>
    <cellStyle name="Результат 8" xfId="2930" xr:uid="{C0F40C1C-3F0B-4123-BC94-76D2D2374315}"/>
    <cellStyle name="Результат 8 2" xfId="2931" xr:uid="{D46F1DAB-6BBA-40BA-A129-FB4ADB4670CD}"/>
    <cellStyle name="Результат 8 3" xfId="2932" xr:uid="{0E0135FC-BDCF-4E65-9210-EE9927FD3877}"/>
    <cellStyle name="Результат 9" xfId="2933" xr:uid="{C0814895-1F5A-4571-9930-FD98C6F540DA}"/>
    <cellStyle name="Результат 9 2" xfId="2934" xr:uid="{0B2CD845-3109-4F44-9293-630673B6171A}"/>
    <cellStyle name="Связанная ячейка" xfId="2935" xr:uid="{8C8D65ED-A13F-4D76-95F2-0D5F9E15D420}"/>
    <cellStyle name="Середній" xfId="2936" xr:uid="{9591E5E9-D492-4B19-B518-58B2D6E74BB4}"/>
    <cellStyle name="Середній 10" xfId="2937" xr:uid="{EE5B6C65-1619-4E63-81B9-EB781834D0C7}"/>
    <cellStyle name="Середній 11" xfId="2938" xr:uid="{9EEC7365-8C6C-4EC9-8526-BECAFE06CA60}"/>
    <cellStyle name="Середній 12" xfId="2939" xr:uid="{8877369D-EE2E-41AE-BA1D-BAE44B2898E9}"/>
    <cellStyle name="Середній 13" xfId="2940" xr:uid="{E62A7610-DEA7-47DE-8A19-B3ACCD130E1C}"/>
    <cellStyle name="Середній 14" xfId="2941" xr:uid="{01BC19DE-C040-4943-992E-20ADBD83BBCC}"/>
    <cellStyle name="Середній 14 2" xfId="2942" xr:uid="{491A218A-92DA-4276-A19C-A68100C8AD60}"/>
    <cellStyle name="Середній 14 3" xfId="2943" xr:uid="{61AF62C3-2CC7-4C7E-AA88-1D51E5645319}"/>
    <cellStyle name="Середній 15" xfId="2944" xr:uid="{F890F79A-8619-4A0E-9CA2-DC77253D81C1}"/>
    <cellStyle name="Середній 15 2" xfId="2945" xr:uid="{4E2DDB54-59F0-4C33-8F2B-BA1271F24D1D}"/>
    <cellStyle name="Середній 16" xfId="2946" xr:uid="{AA915F70-A610-4055-9738-995E6BF46E61}"/>
    <cellStyle name="Середній 16 2" xfId="2947" xr:uid="{456FBEA5-2CAA-4F61-A65A-5CA921DCF439}"/>
    <cellStyle name="Середній 17" xfId="2948" xr:uid="{F1CF35CC-5F51-43D3-B3CD-A5742F39AC64}"/>
    <cellStyle name="Середній 18" xfId="2949" xr:uid="{E98457B8-EB08-4554-AFD8-50F45A1D289C}"/>
    <cellStyle name="Середній 19" xfId="2950" xr:uid="{7EAD21FC-F40E-492C-868A-16819952B433}"/>
    <cellStyle name="Середній 2" xfId="2951" xr:uid="{197DFE41-F846-41DF-A004-861328605240}"/>
    <cellStyle name="Середній 2 10" xfId="2952" xr:uid="{3F095312-85A2-4EE4-B161-4A17FD594838}"/>
    <cellStyle name="Середній 2 11" xfId="2953" xr:uid="{BA7AAA74-AA4B-4BD7-9867-450A30C79023}"/>
    <cellStyle name="Середній 2 2" xfId="2954" xr:uid="{5BA973C6-07FE-44DF-A523-53A2DCAD175E}"/>
    <cellStyle name="Середній 2 3" xfId="2955" xr:uid="{3A633CB0-0403-4EE3-A9D9-8BDFC8C38D0F}"/>
    <cellStyle name="Середній 2 4" xfId="2956" xr:uid="{8CC05D68-AEB6-4580-BDB3-8830C124057D}"/>
    <cellStyle name="Середній 2 5" xfId="2957" xr:uid="{2B6D710E-8033-47AF-89CD-9DC8B1D3B604}"/>
    <cellStyle name="Середній 2 6" xfId="2958" xr:uid="{89C7D016-DDC2-4A24-820F-50467AE368DD}"/>
    <cellStyle name="Середній 2 7" xfId="2959" xr:uid="{1B2C43D3-D93A-49F9-9F6E-276601F4173A}"/>
    <cellStyle name="Середній 2 8" xfId="2960" xr:uid="{0F723251-5F7C-433C-860F-F37E8C5A0E1C}"/>
    <cellStyle name="Середній 2 9" xfId="2961" xr:uid="{6314133F-3CC1-478C-A86B-0A83CE121839}"/>
    <cellStyle name="Середній 20" xfId="2962" xr:uid="{4D30BE9D-A8E1-4323-8A1A-578626F10677}"/>
    <cellStyle name="Середній 20 2" xfId="2963" xr:uid="{71B044F9-13B3-4E99-BB69-A918E2D068F5}"/>
    <cellStyle name="Середній 21" xfId="2964" xr:uid="{1E021D29-F91E-4325-9440-24F9137D7D88}"/>
    <cellStyle name="Середній 22" xfId="2965" xr:uid="{1B2592F6-E40D-46F5-BA8D-04A0B7B9BF30}"/>
    <cellStyle name="Середній 23" xfId="2966" xr:uid="{8F48C5D0-F478-4F50-811F-378D61D62B31}"/>
    <cellStyle name="Середній 24" xfId="2967" xr:uid="{B239B834-0D0B-4274-9E2D-BCC14A713842}"/>
    <cellStyle name="Середній 3" xfId="2968" xr:uid="{116287FA-7F25-436D-9CB1-F96E9E44D27B}"/>
    <cellStyle name="Середній 4" xfId="2969" xr:uid="{E80FB198-4CA0-4210-B54D-7967E6F651AD}"/>
    <cellStyle name="Середній 5" xfId="2970" xr:uid="{2E1F06B3-1161-475F-9B40-0CC3C02CAEC9}"/>
    <cellStyle name="Середній 6" xfId="2971" xr:uid="{4452D452-E251-4A94-90B3-3FF6D3897497}"/>
    <cellStyle name="Середній 7" xfId="2972" xr:uid="{E03B1D73-2651-456A-831B-44E0E96B9E3D}"/>
    <cellStyle name="Середній 7 2" xfId="2973" xr:uid="{A048387D-5923-45DF-AAA4-DBE05B1B000C}"/>
    <cellStyle name="Середній 7 3" xfId="2974" xr:uid="{4F175D61-2044-4E47-9758-867392EDB804}"/>
    <cellStyle name="Середній 7 4" xfId="2975" xr:uid="{DC4F3924-C25F-44F9-BF64-8FC6C08AE18C}"/>
    <cellStyle name="Середній 8" xfId="2976" xr:uid="{9D410E89-ADD7-4D5D-87C1-CEAC816EBE10}"/>
    <cellStyle name="Середній 8 2" xfId="2977" xr:uid="{65EC5C20-E344-4876-A740-15399331841B}"/>
    <cellStyle name="Середній 8 3" xfId="2978" xr:uid="{C82B8027-77B0-4AE6-A054-DEE5B4ACDF22}"/>
    <cellStyle name="Середній 9" xfId="2979" xr:uid="{1B6F5066-2471-450B-90E4-55E14E98D76D}"/>
    <cellStyle name="Середній 9 2" xfId="2980" xr:uid="{3E7A5F5B-3D85-43A6-92CA-917205AFB423}"/>
    <cellStyle name="Стиль 1" xfId="2981" xr:uid="{665A5DB6-152E-4141-A652-5DE220DDDEA2}"/>
    <cellStyle name="Текст попередження" xfId="3083" builtinId="11" hidden="1"/>
    <cellStyle name="Текст попередження 10" xfId="2982" xr:uid="{24AD81AA-8724-45FB-8CD0-DC4F3408ECB3}"/>
    <cellStyle name="Текст попередження 11" xfId="2983" xr:uid="{1292B7DB-149D-40F9-A06D-2EA4B250E509}"/>
    <cellStyle name="Текст попередження 12" xfId="2984" xr:uid="{5A54B45D-8A60-43F3-801A-A351202AEA57}"/>
    <cellStyle name="Текст попередження 13" xfId="2985" xr:uid="{71E73A07-2390-4499-9D38-E3775FCE5095}"/>
    <cellStyle name="Текст попередження 14" xfId="2986" xr:uid="{2E0BA502-4E36-4CA2-90CC-39D1DE494FAD}"/>
    <cellStyle name="Текст попередження 14 2" xfId="2987" xr:uid="{DE179310-F4E1-445F-B494-96B2DD543D34}"/>
    <cellStyle name="Текст попередження 14 3" xfId="2988" xr:uid="{99ED1CF3-1B11-4056-B79C-5482FBE1C4E7}"/>
    <cellStyle name="Текст попередження 15" xfId="2989" xr:uid="{29C13FE3-A901-40A2-8014-AEA7D13411D5}"/>
    <cellStyle name="Текст попередження 15 2" xfId="2990" xr:uid="{9B7CE604-20DD-44EC-B34A-144D3CDA3556}"/>
    <cellStyle name="Текст попередження 16" xfId="2991" xr:uid="{AA5F8110-C372-4A0F-B432-E7FCC8A0E075}"/>
    <cellStyle name="Текст попередження 16 2" xfId="2992" xr:uid="{BDC7ECA8-A5DF-47B5-BE1F-353230D81B8B}"/>
    <cellStyle name="Текст попередження 17" xfId="2993" xr:uid="{672AEF78-B8D3-4CA3-AD35-D0DE9B1D8B6C}"/>
    <cellStyle name="Текст попередження 18" xfId="2994" xr:uid="{93489D44-815F-494D-9AB1-D3C35F3E95BF}"/>
    <cellStyle name="Текст попередження 19" xfId="2995" xr:uid="{23FE9D86-890D-4F20-82CC-AC396EF63130}"/>
    <cellStyle name="Текст попередження 2" xfId="2996" xr:uid="{CF1EE051-C97E-47B1-9946-C1ADEB173140}"/>
    <cellStyle name="Текст попередження 2 10" xfId="2997" xr:uid="{F50D3C2B-7C14-4B83-8DCB-778C95A9D790}"/>
    <cellStyle name="Текст попередження 2 11" xfId="2998" xr:uid="{38396162-4E8C-4A62-971F-F5175A134657}"/>
    <cellStyle name="Текст попередження 2 2" xfId="2999" xr:uid="{FBC3A7B7-71C4-4BDC-AB2A-152BD48E9609}"/>
    <cellStyle name="Текст попередження 2 3" xfId="3000" xr:uid="{8847D0D5-84B5-4969-BF01-CECAA380CA40}"/>
    <cellStyle name="Текст попередження 2 4" xfId="3001" xr:uid="{B37A7E5D-AE82-42C8-B72E-AF234375C5F7}"/>
    <cellStyle name="Текст попередження 2 5" xfId="3002" xr:uid="{DF8152E5-7532-4F26-81AC-61E8E34D6048}"/>
    <cellStyle name="Текст попередження 2 6" xfId="3003" xr:uid="{25DA5A67-CFE6-4EA7-B569-63432F926FFE}"/>
    <cellStyle name="Текст попередження 2 7" xfId="3004" xr:uid="{3DBDAFF6-675A-4266-9971-35EBA324237B}"/>
    <cellStyle name="Текст попередження 2 8" xfId="3005" xr:uid="{A0DFADCA-2ACD-4133-A637-C74A3A999710}"/>
    <cellStyle name="Текст попередження 2 9" xfId="3006" xr:uid="{0DAF03C7-DDF5-44BE-8E2A-62D4A9990054}"/>
    <cellStyle name="Текст попередження 20" xfId="3007" xr:uid="{1EAF8C7A-6218-42B5-885B-398B558E6481}"/>
    <cellStyle name="Текст попередження 20 2" xfId="3008" xr:uid="{7EB6347D-5996-44FF-8587-F083462E3766}"/>
    <cellStyle name="Текст попередження 21" xfId="3009" xr:uid="{A397B4F2-D04B-410C-9AD4-E32F26202A7C}"/>
    <cellStyle name="Текст попередження 22" xfId="3010" xr:uid="{32F36859-A62C-4D40-94C7-D5900C6F57B7}"/>
    <cellStyle name="Текст попередження 23" xfId="3011" xr:uid="{5DC262B5-F7D7-43BF-A045-A0973FCFAC6C}"/>
    <cellStyle name="Текст попередження 24" xfId="3012" xr:uid="{9FA4558D-B188-4108-A024-3C914AB03D64}"/>
    <cellStyle name="Текст попередження 3" xfId="3013" xr:uid="{503CB6ED-45AA-485E-970A-F6961A559F73}"/>
    <cellStyle name="Текст попередження 4" xfId="3014" xr:uid="{F4A868FE-76A1-4C19-A143-A29A634039F9}"/>
    <cellStyle name="Текст попередження 5" xfId="3015" xr:uid="{665B0615-5A57-4C12-8DA0-CDDC2DB23157}"/>
    <cellStyle name="Текст попередження 6" xfId="3016" xr:uid="{B3D689C0-AC7A-4651-AC1A-39D41D5AFD9D}"/>
    <cellStyle name="Текст попередження 7" xfId="3017" xr:uid="{2D43CB71-1186-4D09-8F36-98656D7CD90C}"/>
    <cellStyle name="Текст попередження 7 2" xfId="3018" xr:uid="{B05C48BC-1DEF-4719-8CB6-A1F0C9C10EF8}"/>
    <cellStyle name="Текст попередження 7 3" xfId="3019" xr:uid="{BAEEB690-3109-4591-90B3-6A7090FA501E}"/>
    <cellStyle name="Текст попередження 7 4" xfId="3020" xr:uid="{06C41FCD-D7E2-4BC8-8D3E-8241683FD9FD}"/>
    <cellStyle name="Текст попередження 8" xfId="3021" xr:uid="{EE58BEE5-483E-4F04-BDB0-BC7DBFC3792B}"/>
    <cellStyle name="Текст попередження 8 2" xfId="3022" xr:uid="{6B729250-6677-4C88-80EC-2B192501C318}"/>
    <cellStyle name="Текст попередження 8 3" xfId="3023" xr:uid="{F9CDE04A-EC3A-4C40-A2BC-942AF596601B}"/>
    <cellStyle name="Текст попередження 9" xfId="3024" xr:uid="{DC34A903-8186-44FB-AB7E-56FD9BA3A6CF}"/>
    <cellStyle name="Текст попередження 9 2" xfId="3025" xr:uid="{4507B2F4-097A-45DE-88F5-7DC4AD1EA40E}"/>
    <cellStyle name="Текст пояснення" xfId="3026" xr:uid="{CE48D9D1-12A9-4042-8D0B-D9B27C198B9E}"/>
    <cellStyle name="Текст пояснення 10" xfId="3027" xr:uid="{67346B21-F9C1-42FB-AAED-2CBF666E362E}"/>
    <cellStyle name="Текст пояснення 11" xfId="3028" xr:uid="{6E8AAFE7-816E-41D4-92F9-AA640439991E}"/>
    <cellStyle name="Текст пояснення 12" xfId="3029" xr:uid="{F0ACFF8F-F7C7-4C0D-8A98-F52BD6C84556}"/>
    <cellStyle name="Текст пояснення 13" xfId="3030" xr:uid="{73BAAA9F-7B08-4564-ACDA-86844AF2F6F9}"/>
    <cellStyle name="Текст пояснення 14" xfId="3031" xr:uid="{B47ABDE9-1B90-4E07-8253-63B4A2AE24C0}"/>
    <cellStyle name="Текст пояснення 14 2" xfId="3032" xr:uid="{22D806BF-6E04-4120-89AB-8069875DEB3C}"/>
    <cellStyle name="Текст пояснення 14 3" xfId="3033" xr:uid="{088EDF47-2887-4DE6-99E1-1880C0725B31}"/>
    <cellStyle name="Текст пояснення 15" xfId="3034" xr:uid="{3F29EBEE-6E0F-458D-89B3-0D68E9145D68}"/>
    <cellStyle name="Текст пояснення 15 2" xfId="3035" xr:uid="{F3C2AB75-08C5-4793-BBFE-624AC30886AA}"/>
    <cellStyle name="Текст пояснення 16" xfId="3036" xr:uid="{BA645A56-9778-43A1-934E-2C5351B51CBA}"/>
    <cellStyle name="Текст пояснення 16 2" xfId="3037" xr:uid="{BBBE506D-954B-4CBF-8C4C-9DFB272F386F}"/>
    <cellStyle name="Текст пояснення 17" xfId="3038" xr:uid="{1A7927A0-3F38-4F56-BF71-3BF70D9BA2F0}"/>
    <cellStyle name="Текст пояснення 18" xfId="3039" xr:uid="{480A8E97-4794-4436-999F-BAFFFF155FA7}"/>
    <cellStyle name="Текст пояснення 19" xfId="3040" xr:uid="{7ED0C92F-FB4A-4164-9086-B5CF26BC9126}"/>
    <cellStyle name="Текст пояснення 2" xfId="3041" xr:uid="{E7905733-064D-4800-99CE-64AFC5ADEBE2}"/>
    <cellStyle name="Текст пояснення 2 10" xfId="3042" xr:uid="{37F1334C-F54F-4195-960D-FDF890252F67}"/>
    <cellStyle name="Текст пояснення 2 11" xfId="3043" xr:uid="{8026EF73-6044-4B6D-B1EF-6BD8C9F7AE58}"/>
    <cellStyle name="Текст пояснення 2 2" xfId="3044" xr:uid="{C1436655-C0D6-4BAC-B59A-BE0B663122ED}"/>
    <cellStyle name="Текст пояснення 2 3" xfId="3045" xr:uid="{B689F856-4FF9-466D-91E2-FD4F47F480FB}"/>
    <cellStyle name="Текст пояснення 2 4" xfId="3046" xr:uid="{C679D83E-E094-4A27-ACE0-F51404B43A52}"/>
    <cellStyle name="Текст пояснення 2 5" xfId="3047" xr:uid="{95B8DA8F-773E-4B0F-B3EC-DE44FA9541BA}"/>
    <cellStyle name="Текст пояснення 2 6" xfId="3048" xr:uid="{D6F6E8C3-3F50-4A5C-9245-ED3146B4130C}"/>
    <cellStyle name="Текст пояснення 2 7" xfId="3049" xr:uid="{57B513FF-C3E7-4D49-9BD5-39FBA96EFBA6}"/>
    <cellStyle name="Текст пояснення 2 8" xfId="3050" xr:uid="{69A193B6-60F9-43AE-B6A2-75AC6592607E}"/>
    <cellStyle name="Текст пояснення 2 9" xfId="3051" xr:uid="{9E362D71-6208-4939-845F-AF70478A0115}"/>
    <cellStyle name="Текст пояснення 20" xfId="3052" xr:uid="{5AC19FFC-D3F2-4661-B8FC-F61613554780}"/>
    <cellStyle name="Текст пояснення 20 2" xfId="3053" xr:uid="{DEA95326-2CF0-4DB9-8CCE-14E7850E7917}"/>
    <cellStyle name="Текст пояснення 21" xfId="3054" xr:uid="{DC0B685B-BA69-46F5-B86D-177EFA49BEE3}"/>
    <cellStyle name="Текст пояснення 22" xfId="3055" xr:uid="{A8251D30-093C-472E-B840-FA5556B5C72F}"/>
    <cellStyle name="Текст пояснення 23" xfId="3056" xr:uid="{F7403A53-8293-4DBA-9E2F-F711F55B5A8F}"/>
    <cellStyle name="Текст пояснення 24" xfId="3057" xr:uid="{8BD7164C-E4A9-422C-947C-0E4C83D1E74E}"/>
    <cellStyle name="Текст пояснення 25" xfId="3058" xr:uid="{03B7DCEE-1EC7-41CC-B9CC-848D785E5FEF}"/>
    <cellStyle name="Текст пояснення 3" xfId="3059" xr:uid="{E2AC7364-CE2E-423F-B2FF-67D1886C49B9}"/>
    <cellStyle name="Текст пояснення 4" xfId="3060" xr:uid="{1791D7F1-14B6-4371-A8B6-F89A74639D21}"/>
    <cellStyle name="Текст пояснення 5" xfId="3061" xr:uid="{9DE3BD97-7125-49C1-82D9-508D1C95E129}"/>
    <cellStyle name="Текст пояснення 6" xfId="3062" xr:uid="{1B74BD81-AA27-45FA-A3BE-C34B04DDD6FD}"/>
    <cellStyle name="Текст пояснення 7" xfId="3063" xr:uid="{93343B48-5A6B-4E4F-90A7-0ED0227CB8A9}"/>
    <cellStyle name="Текст пояснення 7 2" xfId="3064" xr:uid="{FBEAB50B-B28F-48D5-8B81-04F7BDCFCE94}"/>
    <cellStyle name="Текст пояснення 7 3" xfId="3065" xr:uid="{09E1F80C-98BA-4202-87DF-FECA411E8079}"/>
    <cellStyle name="Текст пояснення 7 4" xfId="3066" xr:uid="{96631C88-19E6-4B2B-8A4F-EA0662685BE5}"/>
    <cellStyle name="Текст пояснення 8" xfId="3067" xr:uid="{76C701F9-0871-496D-A152-C9431BB07106}"/>
    <cellStyle name="Текст пояснення 8 2" xfId="3068" xr:uid="{B6CE77BA-49B9-48D4-8AC5-F6F151122D61}"/>
    <cellStyle name="Текст пояснення 8 3" xfId="3069" xr:uid="{36EBA3AA-4C3E-4E01-9CB4-1271A8623A1B}"/>
    <cellStyle name="Текст пояснення 9" xfId="3070" xr:uid="{6C3EFE55-20E9-483E-AE96-63F8C0421C57}"/>
    <cellStyle name="Текст пояснення 9 2" xfId="3071" xr:uid="{A6636AD8-A113-4441-AE92-9218182F2FEE}"/>
    <cellStyle name="Текст предупреждения" xfId="3072" xr:uid="{14C2DACE-A23B-4313-BE78-55818ED31351}"/>
    <cellStyle name="Тысячи [0]_Розподіл (2)" xfId="3073" xr:uid="{54E3DCDA-0CD0-47DF-BD15-C3938E490F04}"/>
    <cellStyle name="Тысячи_бюджет 1998 по клас." xfId="3074" xr:uid="{EA883E5A-4BA3-4288-8212-01756C77C97C}"/>
    <cellStyle name="Фінансовий 2" xfId="3075" xr:uid="{DF596CD3-944B-4DD5-8B8C-63E7C88C2B03}"/>
    <cellStyle name="Фінансовий 2 2" xfId="3076" xr:uid="{8FE460ED-B728-4AAF-9DE9-4EEDA0EB1904}"/>
    <cellStyle name="Хороший" xfId="3077" xr:uid="{7ACFBDFF-60A1-4623-AAAB-2273CE7C4E8D}"/>
    <cellStyle name="Џђћ–…ќ’ќ›‰" xfId="3078" xr:uid="{882B2821-F724-4AF7-B121-B066FBB7ABAD}"/>
  </cellStyles>
  <dxfs count="153">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fill>
        <patternFill>
          <bgColor indexed="41"/>
        </patternFill>
      </fill>
    </dxf>
    <dxf>
      <font>
        <b/>
        <i val="0"/>
      </font>
      <fill>
        <patternFill>
          <bgColor indexed="41"/>
        </patternFill>
      </fill>
    </dxf>
    <dxf>
      <font>
        <b/>
        <i val="0"/>
      </font>
      <fill>
        <patternFill>
          <bgColor indexed="41"/>
        </patternFill>
      </fill>
    </dxf>
    <dxf>
      <font>
        <b/>
        <i val="0"/>
      </font>
      <fill>
        <patternFill>
          <bgColor indexed="41"/>
        </patternFill>
      </fill>
    </dxf>
    <dxf>
      <font>
        <b/>
        <i val="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4.xml"/><Relationship Id="rId18" Type="http://schemas.openxmlformats.org/officeDocument/2006/relationships/externalLink" Target="externalLinks/externalLink9.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externalLink" Target="externalLinks/externalLink12.xml"/><Relationship Id="rId7" Type="http://schemas.openxmlformats.org/officeDocument/2006/relationships/worksheet" Target="worksheets/sheet7.xml"/><Relationship Id="rId12" Type="http://schemas.openxmlformats.org/officeDocument/2006/relationships/externalLink" Target="externalLinks/externalLink3.xml"/><Relationship Id="rId17" Type="http://schemas.openxmlformats.org/officeDocument/2006/relationships/externalLink" Target="externalLinks/externalLink8.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externalLink" Target="externalLinks/externalLink7.xml"/><Relationship Id="rId20" Type="http://schemas.openxmlformats.org/officeDocument/2006/relationships/externalLink" Target="externalLinks/externalLink1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externalLink" Target="externalLinks/externalLink6.xml"/><Relationship Id="rId23" Type="http://schemas.openxmlformats.org/officeDocument/2006/relationships/externalLink" Target="externalLinks/externalLink14.xml"/><Relationship Id="rId10" Type="http://schemas.openxmlformats.org/officeDocument/2006/relationships/externalLink" Target="externalLinks/externalLink1.xml"/><Relationship Id="rId19" Type="http://schemas.openxmlformats.org/officeDocument/2006/relationships/externalLink" Target="externalLinks/externalLink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5.xml"/><Relationship Id="rId22" Type="http://schemas.openxmlformats.org/officeDocument/2006/relationships/externalLink" Target="externalLinks/externalLink13.xml"/><Relationship Id="rId27"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07-win-2008\work%2010%207%20100%2030\&#1055;&#1086;&#1085;&#1086;&#1084;&#1072;&#1088;&#1100;&#1086;&#1074;&#1072;\INDEX\EVD_150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Mytrovka\&#1084;&#1086;&#1080;%20&#1076;&#1086;&#1082;&#1091;&#1084;&#1077;&#1085;&#1090;&#1080;\&#1055;&#1086;&#1085;&#1086;&#1084;&#1072;&#1088;&#1100;&#1086;&#1074;&#1072;\INDEX\EVD_150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Mytrovka\&#1084;&#1086;&#1080;%20&#1076;&#1086;&#1082;&#1091;&#1084;&#1077;&#1085;&#1090;&#1080;\analiz\PLAN\2005\BUDGET\&#1056;&#1040;&#1049;&#1054;&#1053;&#1048;\MISOBL.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80.55.250\dep2010\&#1055;&#1086;&#1085;&#1086;&#1084;&#1072;&#1088;&#1100;&#1086;&#1074;&#1072;\INDEX\EVD_1504.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2000-OLAP2\USERS10\&#1047;&#1042;&#1030;&#1058;&#1053;&#1030;&#1057;&#1058;&#1068;\&#1065;&#1054;&#1044;&#1045;&#1053;&#1050;&#1040;\08\Bodasuk_evryday08.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Mytrovka\&#1084;&#1086;&#1080;%20&#1076;&#1086;&#1082;&#1091;&#1084;&#1077;&#1085;&#1090;&#1080;\50_05_Max_Plat\2006\2006_12\_070101_max_upl.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Mytrovka\&#1084;&#1086;&#1080;%20&#1076;&#1086;&#1082;&#1091;&#1084;&#1077;&#1085;&#1090;&#1080;\2906.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Mytrovka\&#1084;&#1086;&#1080;%20&#1076;&#1086;&#1082;&#1091;&#1084;&#1077;&#1085;&#1090;&#1080;\&#1052;&#1086;&#1080;%20&#1076;&#1086;&#1082;&#1091;&#1084;&#1077;&#1085;&#1090;&#1099;\vera\2_&#1072;&#1085;&#1072;&#1083;&#1080;&#1079;\&#1065;&#1054;&#1076;&#1077;&#1085;&#1082;&#1072;\&#1055;&#1045;&#1063;&#1040;&#1058;&#1068;\vera\&#1040;&#1085;&#1072;&#1083;&#1080;&#1079;&#1056;&#1077;&#1075;&#1080;&#1086;&#1085;\&#1045;&#1044;&#1085;&#1072;&#1096;&#1072;2.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Mytrovka\&#1084;&#1086;&#1080;%20&#1076;&#1086;&#1082;&#1091;&#1084;&#1077;&#1085;&#1090;&#1080;\2006\minimiz\6m2006\Minimizator_9m_old.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2032_kiu\ed\12\2312.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Mytrovka\&#1084;&#1086;&#1080;%20&#1076;&#1086;&#1082;&#1091;&#1084;&#1077;&#1085;&#1090;&#1080;\everyday\2000\09\25092000.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2032KIU\WEEKLY\AINNA\ED\11\2111.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Mytrovka\&#1084;&#1086;&#1080;%20&#1076;&#1086;&#1082;&#1091;&#1084;&#1077;&#1085;&#1090;&#1080;\000\Bodasuk_evryday08.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Mytrovka\&#1084;&#1086;&#1080;%20&#1076;&#1086;&#1082;&#1091;&#1084;&#1077;&#1085;&#1090;&#1080;\&#1047;&#1042;I&#1058;&#1053;I&#1057;&#1058;&#1068;\MODEL\2004\05\_mod040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Пер"/>
      <sheetName val="Reg"/>
      <sheetName val="Tax"/>
      <sheetName val="T(з)"/>
      <sheetName val="Т(м)"/>
      <sheetName val="T(д)"/>
      <sheetName val="R(з)"/>
      <sheetName val="R(м)"/>
      <sheetName val="R(v)"/>
      <sheetName val="R(приб)"/>
      <sheetName val="R(ПДВ)"/>
      <sheetName val="R(АЗз)"/>
      <sheetName val="R(АЗс)"/>
      <sheetName val="Факт"/>
      <sheetName val="mD"/>
      <sheetName val="mZ"/>
      <sheetName val="Лист1"/>
      <sheetName val="Лист2"/>
      <sheetName val="Лист3"/>
      <sheetName val="Факт_x0000__x0010_[EVD_1"/>
      <sheetName val="Факт?_x0010_[EVD_1"/>
      <sheetName val="110100"/>
      <sheetName val="240603"/>
      <sheetName val="Факт__x0010__EVD_1"/>
      <sheetName val="Начни_с_меня"/>
      <sheetName val="ЗДМмісяць"/>
      <sheetName val="ЗДМРік"/>
      <sheetName val="D"/>
      <sheetName val="Факт_x005f_x0000__x005f_x0010__EVD_1"/>
      <sheetName val="Факт__x005f_x0010__EVD_1"/>
      <sheetName val="Факт_x005f_x0000__x005f_x0010_[EVD_1"/>
      <sheetName val="Факт?_x005f_x0010_[EVD_1"/>
      <sheetName val="Факт_x005f_x005f_x005f_x0000__x005f_x005f_x005f_x0010__"/>
      <sheetName val="Факт__x005f_x005f_x005f_x0010__EVD_1"/>
      <sheetName val="Факт_x005f_x005f_x005f_x0000__x005f_x005f_x005f_x0010_["/>
      <sheetName val="Факт?_x005f_x005f_x005f_x0010_[EVD_1"/>
      <sheetName val="Факт_x005f_x005f_x005f_x005f_x005f_x005f_x005f_x0000__x"/>
      <sheetName val="Факт__x005f_x005f_x005f_x005f_x005f_x005f_x005f_x0010__"/>
      <sheetName val="Факт_x005f_x005f_x005f_x005f_x005f_x005f_x005f_x005f_x0"/>
      <sheetName val="Факт__x005f_x005f_x005f_x005f_x005f_x005f_x005f_x005f_x"/>
      <sheetName val="Факт_x005f_x0000__x005f_x0010__"/>
      <sheetName val="Факт_x005f_x0000__x005f_x0010_["/>
      <sheetName val="Факт_x005f_x005f_x005f_x005F_x005f_x0000__x"/>
      <sheetName val="Факт__x005f_x005f_x005f_x005F_x005f_x0010__"/>
      <sheetName val="Факт_x005f_x005f_x005f_x005F_x005f_x005f_x0"/>
      <sheetName val="Факт__x005f_x005f_x005f_x005F_x005f_x005f_x"/>
      <sheetName val="Факт_x005f_x0000__x"/>
      <sheetName val="Факт__x005f_x0010__"/>
      <sheetName val="Факт_x0000_ [EVD_1"/>
      <sheetName val="Факт? [EVD_1"/>
      <sheetName val="Факт_ _EVD_1"/>
      <sheetName val="Факт_x0000_ _EVD_1"/>
      <sheetName val="Факт_x0000__x0010__"/>
      <sheetName val="Факт_x0000__x0010_["/>
      <sheetName val="Факт_x005f_x005f_x005F"/>
      <sheetName val="Факт__x005f_x005f_x005f_x0010__"/>
      <sheetName val="Факт_x005f_x005F_x0"/>
      <sheetName val="Факт__x005f_x005F_x"/>
      <sheetName val="Факт_x005F"/>
      <sheetName val="Факт_x0010_[EVD_1"/>
      <sheetName val="Факт [EVD_1"/>
      <sheetName val="Факт _EVD_1"/>
      <sheetName val="Факт_x0010__"/>
      <sheetName val="Факт_x0010_["/>
      <sheetName val="Macro1"/>
      <sheetName val="Факт_x005f_x005f_x005f_x0000__x"/>
      <sheetName val="Факт_x005f_x005f_x005f_x005F_x0"/>
      <sheetName val="Факт__x005f_x005f_x005f_x005F_x"/>
      <sheetName val="ИсхОбл"/>
    </sheetNames>
    <sheetDataSet>
      <sheetData sheetId="0" refreshError="1">
        <row r="34">
          <cell r="N34" t="str">
            <v>15.01</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 sheetId="18" refreshError="1"/>
      <sheetData sheetId="19"/>
      <sheetData sheetId="20"/>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sheetData sheetId="47" refreshError="1"/>
      <sheetData sheetId="48"/>
      <sheetData sheetId="49"/>
      <sheetData sheetId="50"/>
      <sheetData sheetId="51"/>
      <sheetData sheetId="52"/>
      <sheetData sheetId="53"/>
      <sheetData sheetId="54" refreshError="1"/>
      <sheetData sheetId="55" refreshError="1"/>
      <sheetData sheetId="56" refreshError="1"/>
      <sheetData sheetId="57" refreshError="1"/>
      <sheetData sheetId="58" refreshError="1"/>
      <sheetData sheetId="59"/>
      <sheetData sheetId="60"/>
      <sheetData sheetId="61"/>
      <sheetData sheetId="62"/>
      <sheetData sheetId="63"/>
      <sheetData sheetId="64"/>
      <sheetData sheetId="65"/>
      <sheetData sheetId="66"/>
      <sheetData sheetId="67"/>
      <sheetData sheetId="6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Пер"/>
      <sheetName val="Reg"/>
      <sheetName val="Tax"/>
      <sheetName val="T(з)"/>
      <sheetName val="Т(м)"/>
      <sheetName val="T(д)"/>
      <sheetName val="R(з)"/>
      <sheetName val="R(м)"/>
      <sheetName val="R(v)"/>
      <sheetName val="R(приб)"/>
      <sheetName val="R(ПДВ)"/>
      <sheetName val="R(АЗз)"/>
      <sheetName val="R(АЗс)"/>
      <sheetName val="Факт"/>
      <sheetName val="mD"/>
      <sheetName val="mZ"/>
      <sheetName val="Лист1"/>
      <sheetName val="Лист2"/>
      <sheetName val="Лист3"/>
      <sheetName val="240603"/>
    </sheetNames>
    <sheetDataSet>
      <sheetData sheetId="0" refreshError="1">
        <row r="34">
          <cell r="N34" t="str">
            <v>15.01</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 sheetId="18" refreshError="1"/>
      <sheetData sheetId="1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Под_МБ"/>
      <sheetName val="Всього місцбюджет"/>
      <sheetName val="ЗФ місцбюджет"/>
      <sheetName val="СФ місцбюджет"/>
      <sheetName val="110100"/>
      <sheetName val="110200"/>
      <sheetName val="130100"/>
      <sheetName val="130300"/>
      <sheetName val="130500"/>
      <sheetName val="130501"/>
      <sheetName val="130502"/>
      <sheetName val="140601"/>
      <sheetName val="140609"/>
      <sheetName val="140611"/>
      <sheetName val="140700"/>
      <sheetName val="160100"/>
      <sheetName val="160400"/>
      <sheetName val="160500"/>
      <sheetName val="160501"/>
      <sheetName val="160502"/>
      <sheetName val="210805"/>
      <sheetName val="230301"/>
      <sheetName val="240603"/>
      <sheetName val="120200"/>
      <sheetName val="140715"/>
      <sheetName val="500800"/>
      <sheetName val="ДПА"/>
      <sheetName val="ум"/>
      <sheetName val="Пер"/>
    </sheetNames>
    <sheetDataSet>
      <sheetData sheetId="0"/>
      <sheetData sheetId="1"/>
      <sheetData sheetId="2"/>
      <sheetData sheetId="3"/>
      <sheetData sheetId="4" refreshError="1">
        <row r="8">
          <cell r="R8">
            <v>6602.8533333333326</v>
          </cell>
        </row>
      </sheetData>
      <sheetData sheetId="5" refreshError="1">
        <row r="8">
          <cell r="R8">
            <v>6.34</v>
          </cell>
        </row>
      </sheetData>
      <sheetData sheetId="6" refreshError="1">
        <row r="8">
          <cell r="R8">
            <v>38.35</v>
          </cell>
        </row>
      </sheetData>
      <sheetData sheetId="7" refreshError="1">
        <row r="8">
          <cell r="R8">
            <v>0</v>
          </cell>
        </row>
      </sheetData>
      <sheetData sheetId="8" refreshError="1">
        <row r="8">
          <cell r="R8">
            <v>453.50666666666666</v>
          </cell>
        </row>
      </sheetData>
      <sheetData sheetId="9" refreshError="1">
        <row r="8">
          <cell r="R8">
            <v>299.36</v>
          </cell>
        </row>
      </sheetData>
      <sheetData sheetId="10" refreshError="1">
        <row r="8">
          <cell r="R8">
            <v>154.14666666666668</v>
          </cell>
        </row>
      </sheetData>
      <sheetData sheetId="11" refreshError="1">
        <row r="8">
          <cell r="R8">
            <v>10.199999999999999</v>
          </cell>
        </row>
      </sheetData>
      <sheetData sheetId="12" refreshError="1">
        <row r="8">
          <cell r="R8">
            <v>0</v>
          </cell>
        </row>
      </sheetData>
      <sheetData sheetId="13" refreshError="1">
        <row r="8">
          <cell r="R8">
            <v>234.99101194318058</v>
          </cell>
        </row>
      </sheetData>
      <sheetData sheetId="14" refreshError="1">
        <row r="8">
          <cell r="R8">
            <v>107.07</v>
          </cell>
        </row>
      </sheetData>
      <sheetData sheetId="15" refreshError="1">
        <row r="8">
          <cell r="R8">
            <v>269.82</v>
          </cell>
        </row>
      </sheetData>
      <sheetData sheetId="16" refreshError="1">
        <row r="8">
          <cell r="R8">
            <v>32.83</v>
          </cell>
        </row>
      </sheetData>
      <sheetData sheetId="17" refreshError="1">
        <row r="8">
          <cell r="R8">
            <v>816.96999999999991</v>
          </cell>
        </row>
      </sheetData>
      <sheetData sheetId="18" refreshError="1">
        <row r="8">
          <cell r="R8">
            <v>503.56</v>
          </cell>
        </row>
      </sheetData>
      <sheetData sheetId="19" refreshError="1">
        <row r="8">
          <cell r="R8">
            <v>313.41000000000003</v>
          </cell>
        </row>
      </sheetData>
      <sheetData sheetId="20" refreshError="1">
        <row r="8">
          <cell r="R8">
            <v>0</v>
          </cell>
        </row>
      </sheetData>
      <sheetData sheetId="21" refreshError="1">
        <row r="8">
          <cell r="R8">
            <v>0</v>
          </cell>
        </row>
      </sheetData>
      <sheetData sheetId="22" refreshError="1">
        <row r="8">
          <cell r="R8">
            <v>6.33</v>
          </cell>
        </row>
      </sheetData>
      <sheetData sheetId="23"/>
      <sheetData sheetId="24"/>
      <sheetData sheetId="25"/>
      <sheetData sheetId="26"/>
      <sheetData sheetId="27"/>
      <sheetData sheetId="28"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Пер"/>
      <sheetName val="Reg"/>
      <sheetName val="Tax"/>
      <sheetName val="T(з)"/>
      <sheetName val="Т(м)"/>
      <sheetName val="T(д)"/>
      <sheetName val="R(з)"/>
      <sheetName val="R(м)"/>
      <sheetName val="R(v)"/>
      <sheetName val="R(приб)"/>
      <sheetName val="R(ПДВ)"/>
      <sheetName val="R(АЗз)"/>
      <sheetName val="R(АЗс)"/>
      <sheetName val="Факт"/>
      <sheetName val="mD"/>
      <sheetName val="mZ"/>
      <sheetName val="110100"/>
      <sheetName val="240603"/>
      <sheetName val="Лист1"/>
      <sheetName val="Лист2"/>
      <sheetName val="Лист3"/>
      <sheetName val="Факт_x0000__x0010_[EVD_1"/>
      <sheetName val="Факт?_x0010_[EVD_1"/>
      <sheetName val="Факт_x005f_x0000__x005f_x0010__EVD_1"/>
      <sheetName val="Факт__x005f_x0010__EVD_1"/>
      <sheetName val="ЗДМмісяць"/>
      <sheetName val="Факт__x0010__EVD_1"/>
      <sheetName val="Факт_x005f_x005f_x005f_x0000__x005f_x005f_x005f_x0010__"/>
      <sheetName val="Факт__x005f_x005f_x005f_x0010__EVD_1"/>
      <sheetName val="Факт_x005f_x005f_x005f_x005f_x005f_x005f_x005f_x0000__x"/>
      <sheetName val="Факт__x005f_x005f_x005f_x005f_x005f_x005f_x005f_x0010__"/>
      <sheetName val="Факт_x005f_x0000__x005f_x0010__"/>
      <sheetName val="Факт_x005f_x005f_x005f_x005F_x005f_x0000__x"/>
      <sheetName val="Факт__x005f_x005f_x005f_x005F_x005f_x0010__"/>
      <sheetName val="Факт_x005f_x005f_x005f_x005f_x005f_x005f_x005f_x005f_x0"/>
      <sheetName val="Факт__x005f_x005f_x005f_x005f_x005f_x005f_x005f_x005f_x"/>
      <sheetName val="Факт_x005f_x005f_x005f_x0000__x"/>
      <sheetName val="Факт__x005f_x005f_x005f_x0010__"/>
      <sheetName val="Факт_x005f_x005f_x005f_x005F_x005f_x005f_x0"/>
      <sheetName val="Факт__x005f_x005f_x005f_x005F_x005f_x005f_x"/>
      <sheetName val="Факт_x0010_[EVD_1"/>
      <sheetName val="Факт_x005f_x0000__x"/>
      <sheetName val="Факт__x005f_x0010__"/>
      <sheetName val="Факт_x005f_x005f_x005f_x005F_x0"/>
      <sheetName val="Факт__x005f_x005f_x005f_x005F_x"/>
      <sheetName val="Факт_x005f_x005F_x0"/>
      <sheetName val="Факт__x005f_x005F_x"/>
      <sheetName val="Факт_x005f_x005f_x005F"/>
      <sheetName val="Факт_x005F"/>
    </sheetNames>
    <sheetDataSet>
      <sheetData sheetId="0" refreshError="1">
        <row r="34">
          <cell r="N34" t="str">
            <v>15.01</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 sheetId="18" refreshError="1"/>
      <sheetData sheetId="19" refreshError="1"/>
      <sheetData sheetId="20" refreshError="1"/>
      <sheetData sheetId="2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refreshError="1"/>
      <sheetData sheetId="42" refreshError="1"/>
      <sheetData sheetId="43" refreshError="1"/>
      <sheetData sheetId="44" refreshError="1"/>
      <sheetData sheetId="45" refreshError="1"/>
      <sheetData sheetId="46" refreshError="1"/>
      <sheetData sheetId="47"/>
      <sheetData sheetId="48"/>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Пер"/>
      <sheetName val="Reg"/>
      <sheetName val="Tax"/>
      <sheetName val="T(з)"/>
      <sheetName val="T(д)"/>
      <sheetName val="R(з)"/>
      <sheetName val="R(д)"/>
      <sheetName val="А0"/>
      <sheetName val="А1"/>
      <sheetName val="Авсього"/>
      <sheetName val="Алк"/>
      <sheetName val="Наф"/>
      <sheetName val="Позики(1270)"/>
      <sheetName val="Газ"/>
      <sheetName val="Факт"/>
      <sheetName val="mD"/>
      <sheetName val="mZ"/>
      <sheetName val="вихідні_середньоденні"/>
      <sheetName val="Диаграмма1"/>
      <sheetName val="Рейтинг"/>
      <sheetName val="D"/>
      <sheetName val="ИсхОбл"/>
      <sheetName val="Macro1"/>
    </sheetNames>
    <sheetDataSet>
      <sheetData sheetId="0" refreshError="1">
        <row r="33">
          <cell r="N33" t="str">
            <v>СЕРПЕНЬ</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refreshError="1"/>
      <sheetData sheetId="20" refreshError="1"/>
      <sheetData sheetId="21" refreshError="1"/>
      <sheetData sheetId="2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Области"/>
      <sheetName val="Украина"/>
      <sheetName val="reg"/>
      <sheetName val="ua"/>
      <sheetName val="Пер"/>
    </sheetNames>
    <sheetDataSet>
      <sheetData sheetId="0"/>
      <sheetData sheetId="1"/>
      <sheetData sheetId="2" refreshError="1">
        <row r="1">
          <cell r="B1" t="str">
            <v>C_REG</v>
          </cell>
          <cell r="C1" t="str">
            <v>N_REG</v>
          </cell>
          <cell r="D1" t="str">
            <v>KOD</v>
          </cell>
          <cell r="E1" t="str">
            <v>NAME_PRP</v>
          </cell>
          <cell r="F1" t="str">
            <v>NAR_CP</v>
          </cell>
          <cell r="G1" t="str">
            <v>UPL_CP</v>
          </cell>
          <cell r="H1" t="str">
            <v>NAR_CC</v>
          </cell>
          <cell r="I1" t="str">
            <v>UPL_CC</v>
          </cell>
          <cell r="J1" t="str">
            <v>UPLDIN</v>
          </cell>
          <cell r="K1" t="str">
            <v>BOR_CC</v>
          </cell>
          <cell r="L1" t="str">
            <v>BORDIN</v>
          </cell>
          <cell r="M1" t="str">
            <v>PER_CC</v>
          </cell>
          <cell r="N1" t="str">
            <v>PERDIN</v>
          </cell>
        </row>
        <row r="2">
          <cell r="B2">
            <v>1</v>
          </cell>
          <cell r="C2" t="str">
            <v>АВТОНОМНА РЕСПУБЛIКА КРИМ</v>
          </cell>
          <cell r="D2">
            <v>153117</v>
          </cell>
          <cell r="E2" t="str">
            <v>ДЕРЖАВНЕ АКЦIОНЕРНЕ ТОВАРИСТВО "ЧОРНОМОРНАФТОГАЗ"</v>
          </cell>
          <cell r="F2">
            <v>154334.85800000001</v>
          </cell>
          <cell r="G2">
            <v>154375.91899999999</v>
          </cell>
          <cell r="H2">
            <v>151650.32199999999</v>
          </cell>
          <cell r="I2">
            <v>171093.43900000001</v>
          </cell>
          <cell r="J2">
            <v>16717.520400000001</v>
          </cell>
          <cell r="K2">
            <v>0</v>
          </cell>
          <cell r="L2">
            <v>0</v>
          </cell>
          <cell r="M2">
            <v>20729.6486</v>
          </cell>
          <cell r="N2">
            <v>19405.8541</v>
          </cell>
        </row>
        <row r="3">
          <cell r="B3">
            <v>1</v>
          </cell>
          <cell r="C3" t="str">
            <v>АВТОНОМНА РЕСПУБЛIКА КРИМ</v>
          </cell>
          <cell r="D3">
            <v>131400</v>
          </cell>
          <cell r="E3" t="str">
            <v>ВIДКРИТЕ АКЦIОНЕРНЕ ТОВАРИСТВО "КРИМЕНЕРГО"</v>
          </cell>
          <cell r="F3">
            <v>28361.340100000001</v>
          </cell>
          <cell r="G3">
            <v>28461.521799999999</v>
          </cell>
          <cell r="H3">
            <v>52246.081100000003</v>
          </cell>
          <cell r="I3">
            <v>60905.783300000003</v>
          </cell>
          <cell r="J3">
            <v>32444.261500000001</v>
          </cell>
          <cell r="K3">
            <v>0</v>
          </cell>
          <cell r="L3">
            <v>0</v>
          </cell>
          <cell r="M3">
            <v>8651.3230299999996</v>
          </cell>
          <cell r="N3">
            <v>8517.8347300000005</v>
          </cell>
        </row>
        <row r="4">
          <cell r="B4">
            <v>1</v>
          </cell>
          <cell r="C4" t="str">
            <v>АВТОНОМНА РЕСПУБЛIКА КРИМ</v>
          </cell>
          <cell r="D4">
            <v>23666411</v>
          </cell>
          <cell r="E4" t="str">
            <v>КРЫМСКИЙ ФИЛИАЛ ЗАКРЫТОГО АКЦИОНЕРНОГО ОБЩЕСТВА "КИЕВСТАР ДЖ.ЭС.ЭМ."</v>
          </cell>
          <cell r="F4">
            <v>9807.7507299999997</v>
          </cell>
          <cell r="G4">
            <v>9815.57</v>
          </cell>
          <cell r="H4">
            <v>17637.831399999999</v>
          </cell>
          <cell r="I4">
            <v>17642.853999999999</v>
          </cell>
          <cell r="J4">
            <v>7827.2840200000001</v>
          </cell>
          <cell r="K4">
            <v>0</v>
          </cell>
          <cell r="L4">
            <v>0</v>
          </cell>
          <cell r="M4">
            <v>18.3735</v>
          </cell>
          <cell r="N4">
            <v>5.0226100000000002</v>
          </cell>
        </row>
        <row r="5">
          <cell r="B5">
            <v>1</v>
          </cell>
          <cell r="C5" t="str">
            <v>АВТОНОМНА РЕСПУБЛIКА КРИМ</v>
          </cell>
          <cell r="D5">
            <v>24492094</v>
          </cell>
          <cell r="E5" t="str">
            <v>КРИМСЬКЕ ТЕРИТОРIАЛЬНЕ УПРАВЛIННЯ-ВIДОКРЕМЛЕНИЙ ПIДРОЗДIЛ ЗАКРИТОГО АКЦIОНЕРНОГО ТОВАРИСТВА "УКРАЇНСЬКИЙ МОБIЛЬНИЙ ЗВ'ЯЗОК"</v>
          </cell>
          <cell r="F5">
            <v>13091.415000000001</v>
          </cell>
          <cell r="G5">
            <v>13091.415000000001</v>
          </cell>
          <cell r="H5">
            <v>15936.12</v>
          </cell>
          <cell r="I5">
            <v>15936.12</v>
          </cell>
          <cell r="J5">
            <v>2844.7049999999999</v>
          </cell>
          <cell r="K5">
            <v>0</v>
          </cell>
          <cell r="L5">
            <v>0</v>
          </cell>
          <cell r="M5">
            <v>7.7160000000000006E-2</v>
          </cell>
          <cell r="N5">
            <v>0</v>
          </cell>
        </row>
        <row r="6">
          <cell r="B6">
            <v>1</v>
          </cell>
          <cell r="C6" t="str">
            <v>АВТОНОМНА РЕСПУБЛIКА КРИМ</v>
          </cell>
          <cell r="D6">
            <v>30909683</v>
          </cell>
          <cell r="E6" t="str">
            <v>ДЕРЖАВНЕ ПIДПРИЄМСТВО "КРИМСЬКI ГЕНЕРУЮЧI СИСТЕМИ"</v>
          </cell>
          <cell r="F6">
            <v>1100.2090000000001</v>
          </cell>
          <cell r="G6">
            <v>1916.79358</v>
          </cell>
          <cell r="H6">
            <v>23163.702000000001</v>
          </cell>
          <cell r="I6">
            <v>14662.962299999999</v>
          </cell>
          <cell r="J6">
            <v>12746.1687</v>
          </cell>
          <cell r="K6">
            <v>10797.8</v>
          </cell>
          <cell r="L6">
            <v>10347.0494</v>
          </cell>
          <cell r="M6">
            <v>1943.3015</v>
          </cell>
          <cell r="N6">
            <v>1889.30142</v>
          </cell>
        </row>
        <row r="7">
          <cell r="B7">
            <v>1</v>
          </cell>
          <cell r="C7" t="str">
            <v>АВТОНОМНА РЕСПУБЛIКА КРИМ</v>
          </cell>
          <cell r="D7">
            <v>24492108</v>
          </cell>
          <cell r="E7" t="str">
            <v>СIМФЕРОПОЛЬСЬКА ФIЛIЯ ЗАКРИТОГО АКЦIОНЕРНОГО ТОВАРИСТВА "УКРАЇНСЬКИЙ МОБIЛЬНИЙ ЗВ'ЯЗОК"</v>
          </cell>
          <cell r="F7">
            <v>10453.815000000001</v>
          </cell>
          <cell r="G7">
            <v>10453.815000000001</v>
          </cell>
          <cell r="H7">
            <v>13435.499</v>
          </cell>
          <cell r="I7">
            <v>13435.499</v>
          </cell>
          <cell r="J7">
            <v>2981.6840000000002</v>
          </cell>
          <cell r="K7">
            <v>0</v>
          </cell>
          <cell r="L7">
            <v>0</v>
          </cell>
          <cell r="M7">
            <v>6.2829999999999997E-2</v>
          </cell>
          <cell r="N7">
            <v>0</v>
          </cell>
        </row>
        <row r="8">
          <cell r="B8">
            <v>1</v>
          </cell>
          <cell r="C8" t="str">
            <v>АВТОНОМНА РЕСПУБЛIКА КРИМ</v>
          </cell>
          <cell r="D8">
            <v>3348117</v>
          </cell>
          <cell r="E8" t="str">
            <v>ВIДКРИТЕ АКЦIОНЕРНЕ ТОВАРИСТВО ПО ГАЗОПОСТАЧАННЮ ТА ГАЗИФIКАЦIЇ "КРИМГАЗ"</v>
          </cell>
          <cell r="F8">
            <v>10759.071900000001</v>
          </cell>
          <cell r="G8">
            <v>10752.486500000001</v>
          </cell>
          <cell r="H8">
            <v>10717.3416</v>
          </cell>
          <cell r="I8">
            <v>12509.945100000001</v>
          </cell>
          <cell r="J8">
            <v>1757.4586300000001</v>
          </cell>
          <cell r="K8">
            <v>0</v>
          </cell>
          <cell r="L8">
            <v>0</v>
          </cell>
          <cell r="M8">
            <v>1794.33809</v>
          </cell>
          <cell r="N8">
            <v>1792.1833999999999</v>
          </cell>
        </row>
        <row r="9">
          <cell r="B9">
            <v>1</v>
          </cell>
          <cell r="C9" t="str">
            <v>АВТОНОМНА РЕСПУБЛIКА КРИМ</v>
          </cell>
          <cell r="D9">
            <v>30800313</v>
          </cell>
          <cell r="E9" t="str">
            <v>ЗАКРИТЕ АКЦIОНЕРНЕ ТОВАРИСТВО "БАХЧИСАРАЙСЬКИЙ КОМБIНАТ "БУДIНДУСТРIЯ"</v>
          </cell>
          <cell r="F9">
            <v>9219.3560600000001</v>
          </cell>
          <cell r="G9">
            <v>9172.4762699999992</v>
          </cell>
          <cell r="H9">
            <v>12037.6031</v>
          </cell>
          <cell r="I9">
            <v>12347.6353</v>
          </cell>
          <cell r="J9">
            <v>3175.1589899999999</v>
          </cell>
          <cell r="K9">
            <v>0</v>
          </cell>
          <cell r="L9">
            <v>0</v>
          </cell>
          <cell r="M9">
            <v>531.82764999999995</v>
          </cell>
          <cell r="N9">
            <v>310.02665000000002</v>
          </cell>
        </row>
        <row r="10">
          <cell r="B10">
            <v>1</v>
          </cell>
          <cell r="C10" t="str">
            <v>АВТОНОМНА РЕСПУБЛIКА КРИМ</v>
          </cell>
          <cell r="D10">
            <v>32417960</v>
          </cell>
          <cell r="E10" t="str">
            <v>ТОВАРИСТВО З ОБМЕЖЕНОЮ ВIДПОВIДАЛЬНIСТЮ "КРИМТЕПЛОЕЛЕКТРОЦЕНТРАЛЬ"</v>
          </cell>
          <cell r="F10">
            <v>8417.9180300000007</v>
          </cell>
          <cell r="G10">
            <v>8424.8153999999995</v>
          </cell>
          <cell r="H10">
            <v>10659.8033</v>
          </cell>
          <cell r="I10">
            <v>11009.2762</v>
          </cell>
          <cell r="J10">
            <v>2584.4607999999998</v>
          </cell>
          <cell r="K10">
            <v>0</v>
          </cell>
          <cell r="L10">
            <v>0</v>
          </cell>
          <cell r="M10">
            <v>363.22136</v>
          </cell>
          <cell r="N10">
            <v>349.47289000000001</v>
          </cell>
        </row>
        <row r="11">
          <cell r="B11">
            <v>1</v>
          </cell>
          <cell r="C11" t="str">
            <v>АВТОНОМНА РЕСПУБЛIКА КРИМ</v>
          </cell>
          <cell r="D11">
            <v>20671506</v>
          </cell>
          <cell r="E11" t="str">
            <v>СИМФЕРОПОЛЬСКОЕ ПРОИЗВОДСТВЕННОЕ ПРЕДПРИЯТИЕ ВОДОПРОВОДНО-КАНАЛИЗАЦИОННОГО ХОЗЯЙСТВА</v>
          </cell>
          <cell r="F11">
            <v>5911.5985199999996</v>
          </cell>
          <cell r="G11">
            <v>6010.4480700000004</v>
          </cell>
          <cell r="H11">
            <v>7101.47631</v>
          </cell>
          <cell r="I11">
            <v>9306.3662299999996</v>
          </cell>
          <cell r="J11">
            <v>3295.9181600000002</v>
          </cell>
          <cell r="K11">
            <v>0</v>
          </cell>
          <cell r="L11">
            <v>-1362.1170999999999</v>
          </cell>
          <cell r="M11">
            <v>724.97740999999996</v>
          </cell>
          <cell r="N11">
            <v>724.97208999999998</v>
          </cell>
        </row>
        <row r="12">
          <cell r="B12">
            <v>1</v>
          </cell>
          <cell r="C12" t="str">
            <v>АВТОНОМНА РЕСПУБЛIКА КРИМ</v>
          </cell>
          <cell r="D12">
            <v>2573711</v>
          </cell>
          <cell r="E12" t="str">
            <v>ВIДКРИТЕ АКЦIОНЕРНЕ ТОВАРИСТВО "ГОТЕЛЬНИЙ КОМПЛЕКС "ЯЛТА-IНТУРИСТ"</v>
          </cell>
          <cell r="F12">
            <v>6430.1369599999998</v>
          </cell>
          <cell r="G12">
            <v>6411.5926300000001</v>
          </cell>
          <cell r="H12">
            <v>8780.1357399999997</v>
          </cell>
          <cell r="I12">
            <v>9020.9602699999996</v>
          </cell>
          <cell r="J12">
            <v>2609.3676399999999</v>
          </cell>
          <cell r="K12">
            <v>0</v>
          </cell>
          <cell r="L12">
            <v>0</v>
          </cell>
          <cell r="M12">
            <v>260.70150999999998</v>
          </cell>
          <cell r="N12">
            <v>238.84021000000001</v>
          </cell>
        </row>
        <row r="13">
          <cell r="B13">
            <v>1</v>
          </cell>
          <cell r="C13" t="str">
            <v>АВТОНОМНА РЕСПУБЛIКА КРИМ</v>
          </cell>
          <cell r="D13">
            <v>31382382</v>
          </cell>
          <cell r="E13" t="str">
            <v>ЗАКРЫТОЕ АКЦИОНЕРНОЕ ОБЩЕСТВО ЗАВОД МАРОЧНЫХ ВИН И КОНЬЯКОВ КОКТЕБЕЛЬ</v>
          </cell>
          <cell r="F13">
            <v>1158.5116399999999</v>
          </cell>
          <cell r="G13">
            <v>1195.0822800000001</v>
          </cell>
          <cell r="H13">
            <v>7727.9204499999996</v>
          </cell>
          <cell r="I13">
            <v>8344.3076700000001</v>
          </cell>
          <cell r="J13">
            <v>7149.2253899999996</v>
          </cell>
          <cell r="K13">
            <v>0</v>
          </cell>
          <cell r="L13">
            <v>0</v>
          </cell>
          <cell r="M13">
            <v>488.50263000000001</v>
          </cell>
          <cell r="N13">
            <v>-56.921750000000003</v>
          </cell>
        </row>
        <row r="14">
          <cell r="B14">
            <v>1</v>
          </cell>
          <cell r="C14" t="str">
            <v>АВТОНОМНА РЕСПУБЛIКА КРИМ</v>
          </cell>
          <cell r="D14">
            <v>3358593</v>
          </cell>
          <cell r="E14" t="str">
            <v>ОРЕНДНЕ ПIДПРИЄМСТВО "КРИМТЕПЛОКОМУНЕНЕРГО"</v>
          </cell>
          <cell r="F14">
            <v>5227.9650899999997</v>
          </cell>
          <cell r="G14">
            <v>5075.1186200000002</v>
          </cell>
          <cell r="H14">
            <v>6822.7331700000004</v>
          </cell>
          <cell r="I14">
            <v>7337.5526300000001</v>
          </cell>
          <cell r="J14">
            <v>2262.4340099999999</v>
          </cell>
          <cell r="K14">
            <v>0</v>
          </cell>
          <cell r="L14">
            <v>0</v>
          </cell>
          <cell r="M14">
            <v>516.10771999999997</v>
          </cell>
          <cell r="N14">
            <v>514.81946000000005</v>
          </cell>
        </row>
        <row r="15">
          <cell r="B15">
            <v>1</v>
          </cell>
          <cell r="C15" t="str">
            <v>АВТОНОМНА РЕСПУБЛIКА КРИМ</v>
          </cell>
          <cell r="D15">
            <v>411890</v>
          </cell>
          <cell r="E15" t="str">
            <v>НАЦIОНАЛЬНЕ ВИРОБНИЧО-АГРАРНЕ ОБ'ЄДНАННЯ "МАСАНДРА"</v>
          </cell>
          <cell r="F15">
            <v>3548.1280000000002</v>
          </cell>
          <cell r="G15">
            <v>6413.0967099999998</v>
          </cell>
          <cell r="H15">
            <v>6673.3638199999996</v>
          </cell>
          <cell r="I15">
            <v>7201.2168799999999</v>
          </cell>
          <cell r="J15">
            <v>788.12017000000003</v>
          </cell>
          <cell r="K15">
            <v>0</v>
          </cell>
          <cell r="L15">
            <v>0</v>
          </cell>
          <cell r="M15">
            <v>2951.0987500000001</v>
          </cell>
          <cell r="N15">
            <v>27.850370000000002</v>
          </cell>
        </row>
        <row r="16">
          <cell r="B16">
            <v>1</v>
          </cell>
          <cell r="C16" t="str">
            <v>АВТОНОМНА РЕСПУБЛIКА КРИМ</v>
          </cell>
          <cell r="D16">
            <v>8596943</v>
          </cell>
          <cell r="E16" t="str">
            <v>УПРАВЛЕНИЕ ГОСУДАРСТВЕННОЙ СЛУЖБЫ ОХРАНЫ ПРИ ГЛАВНОМ УПРАВЛЕНИИ МИНИСТЕРСТВА ВНУТРЕННИХ ДЕЛ УКРАИНЫ В КРЫМУ</v>
          </cell>
          <cell r="F16">
            <v>6225.3559100000002</v>
          </cell>
          <cell r="G16">
            <v>6225.3264799999997</v>
          </cell>
          <cell r="H16">
            <v>6577.3310300000003</v>
          </cell>
          <cell r="I16">
            <v>7093.1960300000001</v>
          </cell>
          <cell r="J16">
            <v>867.86955</v>
          </cell>
          <cell r="K16">
            <v>0</v>
          </cell>
          <cell r="L16">
            <v>0</v>
          </cell>
          <cell r="M16">
            <v>515.86500000000001</v>
          </cell>
          <cell r="N16">
            <v>515.86500000000001</v>
          </cell>
        </row>
        <row r="17">
          <cell r="B17">
            <v>1</v>
          </cell>
          <cell r="C17" t="str">
            <v>АВТОНОМНА РЕСПУБЛIКА КРИМ</v>
          </cell>
          <cell r="D17">
            <v>1125554</v>
          </cell>
          <cell r="E17" t="str">
            <v>ГОСУДАРСТВЕННОЕ ПРЕДПРИЯТИЕ "КЕРЧЕНСКИЙ МОРСКОЙ ТОРГОВЫЙ ПОРТ"</v>
          </cell>
          <cell r="F17">
            <v>8981.2832400000007</v>
          </cell>
          <cell r="G17">
            <v>6367.7969800000001</v>
          </cell>
          <cell r="H17">
            <v>6147.0074800000002</v>
          </cell>
          <cell r="I17">
            <v>6860.0905700000003</v>
          </cell>
          <cell r="J17">
            <v>492.29358999999999</v>
          </cell>
          <cell r="K17">
            <v>0</v>
          </cell>
          <cell r="L17">
            <v>0</v>
          </cell>
          <cell r="M17">
            <v>849.84627</v>
          </cell>
          <cell r="N17">
            <v>711.45799999999997</v>
          </cell>
        </row>
        <row r="18">
          <cell r="B18">
            <v>1</v>
          </cell>
          <cell r="C18" t="str">
            <v>АВТОНОМНА РЕСПУБЛIКА КРИМ</v>
          </cell>
          <cell r="D18">
            <v>1383865</v>
          </cell>
          <cell r="E18" t="str">
            <v>ВIДКРИТЕ АКЦIОНЕРНЕ ТОВАРИСТВО "БУДIВЕЛЬНЕ УПРАВЛIННЯ №813"</v>
          </cell>
          <cell r="F18">
            <v>1601.56861</v>
          </cell>
          <cell r="G18">
            <v>1600.87375</v>
          </cell>
          <cell r="H18">
            <v>6102.4540800000004</v>
          </cell>
          <cell r="I18">
            <v>6361.9971100000002</v>
          </cell>
          <cell r="J18">
            <v>4761.1233599999996</v>
          </cell>
          <cell r="K18">
            <v>0</v>
          </cell>
          <cell r="L18">
            <v>0</v>
          </cell>
          <cell r="M18">
            <v>268.98959000000002</v>
          </cell>
          <cell r="N18">
            <v>259.54302999999999</v>
          </cell>
        </row>
        <row r="19">
          <cell r="B19">
            <v>1</v>
          </cell>
          <cell r="C19" t="str">
            <v>АВТОНОМНА РЕСПУБЛIКА КРИМ</v>
          </cell>
          <cell r="D19">
            <v>31829422</v>
          </cell>
          <cell r="E19" t="str">
            <v>ДОЧЕРНЕЕ ПРЕДПРИЯТИЕ "КРЫМАВТОДОР" ОТКРЫТОГО АКЦИОНЕРНОГО ОБЩЕСТВА "ГОСУДАРСТВЕННАЯ АКЦИОНЕРНАЯ КОМПАНИЯ "АВТОМОБИЛЬНЫЕ ДОРОГИ УКРАИНЫ"</v>
          </cell>
          <cell r="F19">
            <v>4514.7822299999998</v>
          </cell>
          <cell r="G19">
            <v>4498.3381499999996</v>
          </cell>
          <cell r="H19">
            <v>5254.1109999999999</v>
          </cell>
          <cell r="I19">
            <v>6261.3040000000001</v>
          </cell>
          <cell r="J19">
            <v>1762.96585</v>
          </cell>
          <cell r="K19">
            <v>0</v>
          </cell>
          <cell r="L19">
            <v>0</v>
          </cell>
          <cell r="M19">
            <v>1026.2621099999999</v>
          </cell>
          <cell r="N19">
            <v>1007.193</v>
          </cell>
        </row>
        <row r="20">
          <cell r="B20">
            <v>1</v>
          </cell>
          <cell r="C20" t="str">
            <v>АВТОНОМНА РЕСПУБЛIКА КРИМ</v>
          </cell>
          <cell r="D20">
            <v>32085677</v>
          </cell>
          <cell r="E20" t="str">
            <v>ТОВАРИСТВО З ОБМЕЖЕНОЮ ВIДПОВIДАЛЬНIСТЮ "АТАН-КРИМ"</v>
          </cell>
          <cell r="F20">
            <v>2919.9515900000001</v>
          </cell>
          <cell r="G20">
            <v>2920.3118399999998</v>
          </cell>
          <cell r="H20">
            <v>5396.1802799999996</v>
          </cell>
          <cell r="I20">
            <v>5635.6284900000001</v>
          </cell>
          <cell r="J20">
            <v>2715.3166500000002</v>
          </cell>
          <cell r="K20">
            <v>0</v>
          </cell>
          <cell r="L20">
            <v>0</v>
          </cell>
          <cell r="M20">
            <v>241.88042999999999</v>
          </cell>
          <cell r="N20">
            <v>239.41827000000001</v>
          </cell>
        </row>
        <row r="21">
          <cell r="B21">
            <v>1</v>
          </cell>
          <cell r="C21" t="str">
            <v>АВТОНОМНА РЕСПУБЛIКА КРИМ</v>
          </cell>
          <cell r="D21">
            <v>3348005</v>
          </cell>
          <cell r="E21" t="str">
            <v>ВИРОБНИЧЕ ПIДПРИЄМСТВО ВОДОПРОВIДНО-КАНАЛIЗАЦIЙНОГО ГОСПОДАРСТВА ПIВДЕННОГО БЕРЕГА КРИМУ</v>
          </cell>
          <cell r="F21">
            <v>4080.36393</v>
          </cell>
          <cell r="G21">
            <v>4080.5121199999999</v>
          </cell>
          <cell r="H21">
            <v>5142.70363</v>
          </cell>
          <cell r="I21">
            <v>5537.70543</v>
          </cell>
          <cell r="J21">
            <v>1457.1933100000001</v>
          </cell>
          <cell r="K21">
            <v>0</v>
          </cell>
          <cell r="L21">
            <v>0</v>
          </cell>
          <cell r="M21">
            <v>395.15535</v>
          </cell>
          <cell r="N21">
            <v>395.14807000000002</v>
          </cell>
        </row>
        <row r="22">
          <cell r="B22">
            <v>2</v>
          </cell>
          <cell r="C22" t="str">
            <v>ВIННИЦЬКА ОБЛАСТЬ</v>
          </cell>
          <cell r="D22">
            <v>30805594</v>
          </cell>
          <cell r="E22" t="str">
            <v>ДОЧIРНЄ ПIДПРИЄМСТВО "УКРАЇНСЬКА ГОРIЛЧАНА КОМПАНIЯ "NEMIROFF"</v>
          </cell>
          <cell r="F22">
            <v>258634.97899999999</v>
          </cell>
          <cell r="G22">
            <v>250823.97500000001</v>
          </cell>
          <cell r="H22">
            <v>242905.99299999999</v>
          </cell>
          <cell r="I22">
            <v>280451.81599999999</v>
          </cell>
          <cell r="J22">
            <v>29627.8406</v>
          </cell>
          <cell r="K22">
            <v>0</v>
          </cell>
          <cell r="L22">
            <v>0</v>
          </cell>
          <cell r="M22">
            <v>47726.849600000001</v>
          </cell>
          <cell r="N22">
            <v>37037.667300000001</v>
          </cell>
        </row>
        <row r="23">
          <cell r="B23">
            <v>2</v>
          </cell>
          <cell r="C23" t="str">
            <v>ВIННИЦЬКА ОБЛАСТЬ</v>
          </cell>
          <cell r="D23">
            <v>130694</v>
          </cell>
          <cell r="E23" t="str">
            <v>ВIДКРИТЕ АКЦIОНЕРНЕ ТОВАРИСТВО "АКЦIОНЕРНА КОМПАНIЯ "ВIННИЦЯОБЛЕНЕРГО"</v>
          </cell>
          <cell r="F23">
            <v>14769.700699999999</v>
          </cell>
          <cell r="G23">
            <v>14881.362499999999</v>
          </cell>
          <cell r="H23">
            <v>27904.2287</v>
          </cell>
          <cell r="I23">
            <v>28071.9</v>
          </cell>
          <cell r="J23">
            <v>13190.5375</v>
          </cell>
          <cell r="K23">
            <v>0</v>
          </cell>
          <cell r="L23">
            <v>0</v>
          </cell>
          <cell r="M23">
            <v>2.30728</v>
          </cell>
          <cell r="N23">
            <v>-1.0622</v>
          </cell>
        </row>
        <row r="24">
          <cell r="B24">
            <v>2</v>
          </cell>
          <cell r="C24" t="str">
            <v>ВIННИЦЬКА ОБЛАСТЬ</v>
          </cell>
          <cell r="D24">
            <v>5470928</v>
          </cell>
          <cell r="E24" t="str">
            <v>ЛАДИЖИНСЬКА ТЕПЛОВА ЕЛЕКТРИЧНА СТАНЦIЯ</v>
          </cell>
          <cell r="F24">
            <v>5039.8991900000001</v>
          </cell>
          <cell r="G24">
            <v>5933.0256799999997</v>
          </cell>
          <cell r="H24">
            <v>16411.334599999998</v>
          </cell>
          <cell r="I24">
            <v>19980.4611</v>
          </cell>
          <cell r="J24">
            <v>14047.4354</v>
          </cell>
          <cell r="K24">
            <v>0</v>
          </cell>
          <cell r="L24">
            <v>-4034.1678999999999</v>
          </cell>
          <cell r="M24">
            <v>130.14422999999999</v>
          </cell>
          <cell r="N24">
            <v>-186.74964</v>
          </cell>
        </row>
        <row r="25">
          <cell r="B25">
            <v>2</v>
          </cell>
          <cell r="C25" t="str">
            <v>ВIННИЦЬКА ОБЛАСТЬ</v>
          </cell>
          <cell r="D25">
            <v>5459134</v>
          </cell>
          <cell r="E25" t="str">
            <v>ДЕРЖАВНЕ ПIДПРИЄМСТВО НЕМИРIВСЬКИЙ СПИРТОВИЙ ЗАВОД</v>
          </cell>
          <cell r="F25">
            <v>8774.5196400000004</v>
          </cell>
          <cell r="G25">
            <v>9130.5228499999994</v>
          </cell>
          <cell r="H25">
            <v>11387.8439</v>
          </cell>
          <cell r="I25">
            <v>11637.6098</v>
          </cell>
          <cell r="J25">
            <v>2507.0869400000001</v>
          </cell>
          <cell r="K25">
            <v>0</v>
          </cell>
          <cell r="L25">
            <v>0</v>
          </cell>
          <cell r="M25">
            <v>38.528820000000003</v>
          </cell>
          <cell r="N25">
            <v>-2.28695</v>
          </cell>
        </row>
        <row r="26">
          <cell r="B26">
            <v>2</v>
          </cell>
          <cell r="C26" t="str">
            <v>ВIННИЦЬКА ОБЛАСТЬ</v>
          </cell>
          <cell r="D26">
            <v>3338649</v>
          </cell>
          <cell r="E26" t="str">
            <v>ВIДКРИТЕ АКЦIОНЕРНЕ ТОВАРИСТВО ПО ГАЗОПОСТАЧАННЮ ТА ГАЗИФIКАЦIЇ "ВIННИЦЯГАЗ"</v>
          </cell>
          <cell r="F26">
            <v>8674.1185999999998</v>
          </cell>
          <cell r="G26">
            <v>8678.1565399999999</v>
          </cell>
          <cell r="H26">
            <v>8822.0476099999996</v>
          </cell>
          <cell r="I26">
            <v>8940.8794500000004</v>
          </cell>
          <cell r="J26">
            <v>262.72291000000001</v>
          </cell>
          <cell r="K26">
            <v>0</v>
          </cell>
          <cell r="L26">
            <v>0</v>
          </cell>
          <cell r="M26">
            <v>275.87741999999997</v>
          </cell>
          <cell r="N26">
            <v>90.769630000000006</v>
          </cell>
        </row>
        <row r="27">
          <cell r="B27">
            <v>2</v>
          </cell>
          <cell r="C27" t="str">
            <v>ВIННИЦЬКА ОБЛАСТЬ</v>
          </cell>
          <cell r="D27">
            <v>31255289</v>
          </cell>
          <cell r="E27" t="str">
            <v>ЗАКРИТЕ АКЦIОНЕРНЕ ТОВАРИСТВО "ВIННИЦЬКИЙ ЛIКЕРО-ГОРIЛЧАНИЙ ЗАВОД"</v>
          </cell>
          <cell r="F27">
            <v>3274.5101800000002</v>
          </cell>
          <cell r="G27">
            <v>3436.67886</v>
          </cell>
          <cell r="H27">
            <v>7418.3969999999999</v>
          </cell>
          <cell r="I27">
            <v>8932.67533</v>
          </cell>
          <cell r="J27">
            <v>5495.99647</v>
          </cell>
          <cell r="K27">
            <v>0</v>
          </cell>
          <cell r="L27">
            <v>0</v>
          </cell>
          <cell r="M27">
            <v>1852.7275299999999</v>
          </cell>
          <cell r="N27">
            <v>1258.6565900000001</v>
          </cell>
        </row>
        <row r="28">
          <cell r="B28">
            <v>2</v>
          </cell>
          <cell r="C28" t="str">
            <v>ВIННИЦЬКА ОБЛАСТЬ</v>
          </cell>
          <cell r="D28">
            <v>5513371</v>
          </cell>
          <cell r="E28" t="str">
            <v>ЗАКРИТЕ АКЦIОНЕРНЕ ТОВАРИСТВО "БЕРШАДСЬКИЙ ПИВОКОМБIНАТ"</v>
          </cell>
          <cell r="F28">
            <v>5593.1178499999996</v>
          </cell>
          <cell r="G28">
            <v>6013.5657099999999</v>
          </cell>
          <cell r="H28">
            <v>6935.3707000000004</v>
          </cell>
          <cell r="I28">
            <v>8606.0427799999998</v>
          </cell>
          <cell r="J28">
            <v>2592.4770699999999</v>
          </cell>
          <cell r="K28">
            <v>0</v>
          </cell>
          <cell r="L28">
            <v>0</v>
          </cell>
          <cell r="M28">
            <v>1719.8046099999999</v>
          </cell>
          <cell r="N28">
            <v>1420.3044600000001</v>
          </cell>
        </row>
        <row r="29">
          <cell r="B29">
            <v>2</v>
          </cell>
          <cell r="C29" t="str">
            <v>ВIННИЦЬКА ОБЛАСТЬ</v>
          </cell>
          <cell r="D29">
            <v>32054743</v>
          </cell>
          <cell r="E29" t="str">
            <v>ДОЧIРНЄ ПIДПРИЄМСТВО "ВIННИЦЬКИЙ ОБЛАВТОДОР" ВIДКРИТОГО АКЦIОНЕРНОГО ТОВАРИСТВА"ДЕРЖАВНА АКЦIОНЕРНА КОМПАНIЯ"АВТОМОБIЛЬНI ДОРОГИ УКРАЇНИ"</v>
          </cell>
          <cell r="F29">
            <v>5160.1282099999999</v>
          </cell>
          <cell r="G29">
            <v>5139.9302100000004</v>
          </cell>
          <cell r="H29">
            <v>8285.1556</v>
          </cell>
          <cell r="I29">
            <v>8355.6510999999991</v>
          </cell>
          <cell r="J29">
            <v>3215.7208900000001</v>
          </cell>
          <cell r="K29">
            <v>0</v>
          </cell>
          <cell r="L29">
            <v>0</v>
          </cell>
          <cell r="M29">
            <v>59.845869999999998</v>
          </cell>
          <cell r="N29">
            <v>55.216430000000003</v>
          </cell>
        </row>
        <row r="30">
          <cell r="B30">
            <v>2</v>
          </cell>
          <cell r="C30" t="str">
            <v>ВIННИЦЬКА ОБЛАСТЬ</v>
          </cell>
          <cell r="D30">
            <v>282435</v>
          </cell>
          <cell r="E30" t="str">
            <v>ВIДКРИТЕ АКЦIОНЕРНЕ ТОВАРИСТВО "ГНIВАНСЬКИЙ ЗАВОД СПЕЦЗАЛIЗОБЕТОНУ"</v>
          </cell>
          <cell r="F30">
            <v>5889.9936699999998</v>
          </cell>
          <cell r="G30">
            <v>6844.80296</v>
          </cell>
          <cell r="H30">
            <v>6716.6988199999996</v>
          </cell>
          <cell r="I30">
            <v>6824.4013199999999</v>
          </cell>
          <cell r="J30">
            <v>-20.40164</v>
          </cell>
          <cell r="K30">
            <v>0</v>
          </cell>
          <cell r="L30">
            <v>0</v>
          </cell>
          <cell r="M30">
            <v>33.110790000000001</v>
          </cell>
          <cell r="N30">
            <v>33.033720000000002</v>
          </cell>
        </row>
        <row r="31">
          <cell r="B31">
            <v>2</v>
          </cell>
          <cell r="C31" t="str">
            <v>ВIННИЦЬКА ОБЛАСТЬ</v>
          </cell>
          <cell r="D31">
            <v>13318821</v>
          </cell>
          <cell r="E31" t="str">
            <v>- НАУКОВО-ВИРОБНИЧЕ ПIДПРИЄМСТВО "ГАММА"</v>
          </cell>
          <cell r="F31">
            <v>4434.5764499999996</v>
          </cell>
          <cell r="G31">
            <v>4711.4871899999998</v>
          </cell>
          <cell r="H31">
            <v>6366.2776999999996</v>
          </cell>
          <cell r="I31">
            <v>6660.87428</v>
          </cell>
          <cell r="J31">
            <v>1949.3870899999999</v>
          </cell>
          <cell r="K31">
            <v>0</v>
          </cell>
          <cell r="L31">
            <v>0</v>
          </cell>
          <cell r="M31">
            <v>17.559460000000001</v>
          </cell>
          <cell r="N31">
            <v>-13.1387</v>
          </cell>
        </row>
        <row r="32">
          <cell r="B32">
            <v>2</v>
          </cell>
          <cell r="C32" t="str">
            <v>ВIННИЦЬКА ОБЛАСТЬ</v>
          </cell>
          <cell r="D32">
            <v>1057491</v>
          </cell>
          <cell r="E32" t="str">
            <v>ДЕРЖАВНЕ ПIДПРИЄМСТВО "ВIННИЦЯТРАНСПРИЛАД"</v>
          </cell>
          <cell r="F32">
            <v>5223.7796600000001</v>
          </cell>
          <cell r="G32">
            <v>5223.6567599999998</v>
          </cell>
          <cell r="H32">
            <v>6120.50324</v>
          </cell>
          <cell r="I32">
            <v>6412.4857599999996</v>
          </cell>
          <cell r="J32">
            <v>1188.829</v>
          </cell>
          <cell r="K32">
            <v>0</v>
          </cell>
          <cell r="L32">
            <v>0</v>
          </cell>
          <cell r="M32">
            <v>295.98029000000002</v>
          </cell>
          <cell r="N32">
            <v>291.98252000000002</v>
          </cell>
        </row>
        <row r="33">
          <cell r="B33">
            <v>2</v>
          </cell>
          <cell r="C33" t="str">
            <v>ВIННИЦЬКА ОБЛАСТЬ</v>
          </cell>
          <cell r="D33">
            <v>3338633</v>
          </cell>
          <cell r="E33" t="str">
            <v>ВIННИЦЬКЕ ОБЛАСНЕ КОМУНАЛЬНЕ ПIДПРИЄМСТВО ТЕПЛОВИХ МЕРЕЖ "ВIННИЦЯТЕПЛОКОМУНЕНЕРГО"</v>
          </cell>
          <cell r="F33">
            <v>1456.95877</v>
          </cell>
          <cell r="G33">
            <v>4998.9466000000002</v>
          </cell>
          <cell r="H33">
            <v>3935.2608700000001</v>
          </cell>
          <cell r="I33">
            <v>6206.9026199999998</v>
          </cell>
          <cell r="J33">
            <v>1207.9560200000001</v>
          </cell>
          <cell r="K33">
            <v>188.06229999999999</v>
          </cell>
          <cell r="L33">
            <v>-1718.2211</v>
          </cell>
          <cell r="M33">
            <v>0.84048</v>
          </cell>
          <cell r="N33">
            <v>-0.02</v>
          </cell>
        </row>
        <row r="34">
          <cell r="B34">
            <v>2</v>
          </cell>
          <cell r="C34" t="str">
            <v>ВIННИЦЬКА ОБЛАСТЬ</v>
          </cell>
          <cell r="D34">
            <v>21725012</v>
          </cell>
          <cell r="E34" t="str">
            <v>ПIВДЕННО-ЗАХIДНА ЕЛЕКТРОЕНЕРГЕТИЧНА СИСТЕМА ДЕРЖАВНОГО ПIДПРИЄМСТВА "НАЦIОНАЛЬНА ЕНЕРГЕТИЧНА КОМПАНIЯ "УКРЕНЕРГО"</v>
          </cell>
          <cell r="F34">
            <v>3448.6104</v>
          </cell>
          <cell r="G34">
            <v>3448.6054300000001</v>
          </cell>
          <cell r="H34">
            <v>6172.0212300000003</v>
          </cell>
          <cell r="I34">
            <v>6172.0511999999999</v>
          </cell>
          <cell r="J34">
            <v>2723.4457699999998</v>
          </cell>
          <cell r="K34">
            <v>0</v>
          </cell>
          <cell r="L34">
            <v>0</v>
          </cell>
          <cell r="M34">
            <v>5.0950000000000002E-2</v>
          </cell>
          <cell r="N34">
            <v>2.997E-2</v>
          </cell>
        </row>
        <row r="35">
          <cell r="B35">
            <v>2</v>
          </cell>
          <cell r="C35" t="str">
            <v>ВIННИЦЬКА ОБЛАСТЬ</v>
          </cell>
          <cell r="D35">
            <v>1057545</v>
          </cell>
          <cell r="E35" t="str">
            <v>ТОВАРИСТВО З ОБМЕЖЕНОЮ ВIДПОВIДАЛЬНIСТЮ ЖМЕРИНСЬКЕ ПIДПРИЄМСТВО "ЕКСПРЕС"</v>
          </cell>
          <cell r="F35">
            <v>7984.1029799999997</v>
          </cell>
          <cell r="G35">
            <v>7989.95424</v>
          </cell>
          <cell r="H35">
            <v>6050.6959399999996</v>
          </cell>
          <cell r="I35">
            <v>6166.5116900000003</v>
          </cell>
          <cell r="J35">
            <v>-1823.4426000000001</v>
          </cell>
          <cell r="K35">
            <v>0</v>
          </cell>
          <cell r="L35">
            <v>0</v>
          </cell>
          <cell r="M35">
            <v>108.73569000000001</v>
          </cell>
          <cell r="N35">
            <v>105.75587</v>
          </cell>
        </row>
        <row r="36">
          <cell r="B36">
            <v>2</v>
          </cell>
          <cell r="C36" t="str">
            <v>ВIННИЦЬКА ОБЛАСТЬ</v>
          </cell>
          <cell r="D36">
            <v>13307734</v>
          </cell>
          <cell r="E36" t="str">
            <v>ПРИВАТНЕ ПIДПРИЄМСТВО "ПРИВАТНЕ МАЛЕ ПIДПРИЄМСТВО ВИРОБНИЧА ФIРМА "ПАНДА"</v>
          </cell>
          <cell r="F36">
            <v>5441.76901</v>
          </cell>
          <cell r="G36">
            <v>5425.1359599999996</v>
          </cell>
          <cell r="H36">
            <v>6071.4087099999997</v>
          </cell>
          <cell r="I36">
            <v>6094.7245000000003</v>
          </cell>
          <cell r="J36">
            <v>669.58853999999997</v>
          </cell>
          <cell r="K36">
            <v>0</v>
          </cell>
          <cell r="L36">
            <v>0</v>
          </cell>
          <cell r="M36">
            <v>2.1655700000000002</v>
          </cell>
          <cell r="N36">
            <v>-4.0749599999999999</v>
          </cell>
        </row>
        <row r="37">
          <cell r="B37">
            <v>2</v>
          </cell>
          <cell r="C37" t="str">
            <v>ВIННИЦЬКА ОБЛАСТЬ</v>
          </cell>
          <cell r="D37">
            <v>13333298</v>
          </cell>
          <cell r="E37" t="str">
            <v>ПРИВАТНЕ ПIДПРИЄМСТВО "КРЯЖ"</v>
          </cell>
          <cell r="F37">
            <v>2926.3691100000001</v>
          </cell>
          <cell r="G37">
            <v>2925.6991800000001</v>
          </cell>
          <cell r="H37">
            <v>4894.8253699999996</v>
          </cell>
          <cell r="I37">
            <v>4859.8062099999997</v>
          </cell>
          <cell r="J37">
            <v>1934.1070299999999</v>
          </cell>
          <cell r="K37">
            <v>0</v>
          </cell>
          <cell r="L37">
            <v>0</v>
          </cell>
          <cell r="M37">
            <v>1.81603</v>
          </cell>
          <cell r="N37">
            <v>1.49794</v>
          </cell>
        </row>
        <row r="38">
          <cell r="B38">
            <v>2</v>
          </cell>
          <cell r="C38" t="str">
            <v>ВIННИЦЬКА ОБЛАСТЬ</v>
          </cell>
          <cell r="D38">
            <v>23063575</v>
          </cell>
          <cell r="E38" t="str">
            <v>ФIРМА "ЛЮСТДОРФ" У ФОРМI ТОВАРИСТВА З ОБМЕЖЕНОЮ ВIДПОВIДАЛЬНIСТЮ</v>
          </cell>
          <cell r="F38">
            <v>2662.2392100000002</v>
          </cell>
          <cell r="G38">
            <v>2678.4119900000001</v>
          </cell>
          <cell r="H38">
            <v>4242.9326000000001</v>
          </cell>
          <cell r="I38">
            <v>4332.8448099999996</v>
          </cell>
          <cell r="J38">
            <v>1654.43282</v>
          </cell>
          <cell r="K38">
            <v>0</v>
          </cell>
          <cell r="L38">
            <v>0</v>
          </cell>
          <cell r="M38">
            <v>12.34056</v>
          </cell>
          <cell r="N38">
            <v>11.731719999999999</v>
          </cell>
        </row>
        <row r="39">
          <cell r="B39">
            <v>2</v>
          </cell>
          <cell r="C39" t="str">
            <v>ВIННИЦЬКА ОБЛАСТЬ</v>
          </cell>
          <cell r="D39">
            <v>20112362</v>
          </cell>
          <cell r="E39" t="str">
            <v>СПIЛЬНЕ УКРАЇНСЬКЕ-IСПАНСЬКЕ ПIДПРИЄМСТВО У ФОРМI ТОВАРИСТВА З ОБМЕЖЕНОЮ ВIДПОВIДАЛЬНIСТЮ "СПЕРКО УКРАЇНА"</v>
          </cell>
          <cell r="F39">
            <v>3660.2724499999999</v>
          </cell>
          <cell r="G39">
            <v>3315.2375099999999</v>
          </cell>
          <cell r="H39">
            <v>4081.79277</v>
          </cell>
          <cell r="I39">
            <v>4121.5795900000003</v>
          </cell>
          <cell r="J39">
            <v>806.34208000000001</v>
          </cell>
          <cell r="K39">
            <v>0</v>
          </cell>
          <cell r="L39">
            <v>0</v>
          </cell>
          <cell r="M39">
            <v>1.2297400000000001</v>
          </cell>
          <cell r="N39">
            <v>1.05871</v>
          </cell>
        </row>
        <row r="40">
          <cell r="B40">
            <v>2</v>
          </cell>
          <cell r="C40" t="str">
            <v>ВIННИЦЬКА ОБЛАСТЬ</v>
          </cell>
          <cell r="D40">
            <v>2583187</v>
          </cell>
          <cell r="E40" t="str">
            <v>ДОЧIРНЄ ПIДПРИЄМСТВО "КЛIНIЧНИЙ САНАТОРIЙ "ХМIЛЬНИК"" ЗАКРИТОГО АКЦIОНЕРНОГО ТОВАРИСТВА ЛIКУВАЛЬНО-ОЗДОРОВЧИХ ЗАКЛАДIВ "УКРПРОФОЗДОРОВНИЦЯ "УКРПРОФОЗ</v>
          </cell>
          <cell r="F40">
            <v>3564.94245</v>
          </cell>
          <cell r="G40">
            <v>3615.1725000000001</v>
          </cell>
          <cell r="H40">
            <v>3648.0764600000002</v>
          </cell>
          <cell r="I40">
            <v>3828.2938600000002</v>
          </cell>
          <cell r="J40">
            <v>213.12136000000001</v>
          </cell>
          <cell r="K40">
            <v>0</v>
          </cell>
          <cell r="L40">
            <v>0</v>
          </cell>
          <cell r="M40">
            <v>237.39308</v>
          </cell>
          <cell r="N40">
            <v>177.81267</v>
          </cell>
        </row>
        <row r="41">
          <cell r="B41">
            <v>2</v>
          </cell>
          <cell r="C41" t="str">
            <v>ВIННИЦЬКА ОБЛАСТЬ</v>
          </cell>
          <cell r="D41">
            <v>24895253</v>
          </cell>
          <cell r="E41" t="str">
            <v>ТОВАРИСТВО З ОБМЕЖЕНОЮ ВIДПОВIДАЛЬНIСТЮ "ЕНЕРГОIНВЕСТ"</v>
          </cell>
          <cell r="F41">
            <v>3159.3332</v>
          </cell>
          <cell r="G41">
            <v>3159.67724</v>
          </cell>
          <cell r="H41">
            <v>3549.0877099999998</v>
          </cell>
          <cell r="I41">
            <v>3567.0319</v>
          </cell>
          <cell r="J41">
            <v>407.35466000000002</v>
          </cell>
          <cell r="K41">
            <v>0</v>
          </cell>
          <cell r="L41">
            <v>0</v>
          </cell>
          <cell r="M41">
            <v>126.95507000000001</v>
          </cell>
          <cell r="N41">
            <v>14.35868</v>
          </cell>
        </row>
        <row r="42">
          <cell r="B42">
            <v>3</v>
          </cell>
          <cell r="C42" t="str">
            <v>ВОЛИНСЬКА ОБЛАСТЬ</v>
          </cell>
          <cell r="D42">
            <v>5808592</v>
          </cell>
          <cell r="E42" t="str">
            <v>ВIДКРИТЕ АКЦIОНЕРНЕ ТОВАРИСТВО "ЛУЦЬКИЙ АВТОМОБIЛЬНИЙ ЗАВОД"</v>
          </cell>
          <cell r="F42">
            <v>27048.831699999999</v>
          </cell>
          <cell r="G42">
            <v>26814.5651</v>
          </cell>
          <cell r="H42">
            <v>113269.266</v>
          </cell>
          <cell r="I42">
            <v>114317.008</v>
          </cell>
          <cell r="J42">
            <v>87502.4427</v>
          </cell>
          <cell r="K42">
            <v>0</v>
          </cell>
          <cell r="L42">
            <v>0</v>
          </cell>
          <cell r="M42">
            <v>1125.1409699999999</v>
          </cell>
          <cell r="N42">
            <v>966.99726999999996</v>
          </cell>
        </row>
        <row r="43">
          <cell r="B43">
            <v>3</v>
          </cell>
          <cell r="C43" t="str">
            <v>ВОЛИНСЬКА ОБЛАСТЬ</v>
          </cell>
          <cell r="D43">
            <v>5515312</v>
          </cell>
          <cell r="E43" t="str">
            <v>ДЕРЖАВНЕ ПIДПРИЄМСТВО ЛУЦЬКИЙ СПИРТОГОРIЛЧАНИЙ КОМБIНАТ</v>
          </cell>
          <cell r="F43">
            <v>46426.877</v>
          </cell>
          <cell r="G43">
            <v>53218.9787</v>
          </cell>
          <cell r="H43">
            <v>79294.16</v>
          </cell>
          <cell r="I43">
            <v>76246.115699999995</v>
          </cell>
          <cell r="J43">
            <v>23027.136999999999</v>
          </cell>
          <cell r="K43">
            <v>0</v>
          </cell>
          <cell r="L43">
            <v>0</v>
          </cell>
          <cell r="M43">
            <v>12351.4843</v>
          </cell>
          <cell r="N43">
            <v>-3939.6891000000001</v>
          </cell>
        </row>
        <row r="44">
          <cell r="B44">
            <v>3</v>
          </cell>
          <cell r="C44" t="str">
            <v>ВОЛИНСЬКА ОБЛАСТЬ</v>
          </cell>
          <cell r="D44">
            <v>20134889</v>
          </cell>
          <cell r="E44" t="str">
            <v>ВIДКРИТЕ АКЦIОНЕРНЕ ТОВАРИСТВО "ВОЛИНЬХОЛДIНГ"</v>
          </cell>
          <cell r="F44">
            <v>39930.203200000004</v>
          </cell>
          <cell r="G44">
            <v>40019.712899999999</v>
          </cell>
          <cell r="H44">
            <v>50177.818500000001</v>
          </cell>
          <cell r="I44">
            <v>50222.156799999997</v>
          </cell>
          <cell r="J44">
            <v>10202.4439</v>
          </cell>
          <cell r="K44">
            <v>0</v>
          </cell>
          <cell r="L44">
            <v>0</v>
          </cell>
          <cell r="M44">
            <v>138.30598000000001</v>
          </cell>
          <cell r="N44">
            <v>31.454879999999999</v>
          </cell>
        </row>
        <row r="45">
          <cell r="B45">
            <v>3</v>
          </cell>
          <cell r="C45" t="str">
            <v>ВОЛИНСЬКА ОБЛАСТЬ</v>
          </cell>
          <cell r="D45">
            <v>21742251</v>
          </cell>
          <cell r="E45" t="str">
            <v>ПIДПРИЄМСТВО "ВОЛИНЬАВТОМОТОСЕРВIС"</v>
          </cell>
          <cell r="F45">
            <v>12670.559800000001</v>
          </cell>
          <cell r="G45">
            <v>9190.53989</v>
          </cell>
          <cell r="H45">
            <v>34189.909099999997</v>
          </cell>
          <cell r="I45">
            <v>34276.081599999998</v>
          </cell>
          <cell r="J45">
            <v>25085.541700000002</v>
          </cell>
          <cell r="K45">
            <v>0</v>
          </cell>
          <cell r="L45">
            <v>0</v>
          </cell>
          <cell r="M45">
            <v>6.6844999999999999</v>
          </cell>
          <cell r="N45">
            <v>-0.13067999999999999</v>
          </cell>
        </row>
        <row r="46">
          <cell r="B46">
            <v>3</v>
          </cell>
          <cell r="C46" t="str">
            <v>ВОЛИНСЬКА ОБЛАСТЬ</v>
          </cell>
          <cell r="D46">
            <v>131512</v>
          </cell>
          <cell r="E46" t="str">
            <v>ВIДКРИТЕ АКЦIОНЕРНЕ ТОВАРИСТВО "ВОЛИНЬОБЛЕНЕРГО"</v>
          </cell>
          <cell r="F46">
            <v>10211.080400000001</v>
          </cell>
          <cell r="G46">
            <v>9322.0906599999998</v>
          </cell>
          <cell r="H46">
            <v>20934.977500000001</v>
          </cell>
          <cell r="I46">
            <v>22104.2834</v>
          </cell>
          <cell r="J46">
            <v>12782.1927</v>
          </cell>
          <cell r="K46">
            <v>121.30656999999999</v>
          </cell>
          <cell r="L46">
            <v>-731.20343000000003</v>
          </cell>
          <cell r="M46">
            <v>32.523040000000002</v>
          </cell>
          <cell r="N46">
            <v>21.29964</v>
          </cell>
        </row>
        <row r="47">
          <cell r="B47">
            <v>3</v>
          </cell>
          <cell r="C47" t="str">
            <v>ВОЛИНСЬКА ОБЛАСТЬ</v>
          </cell>
          <cell r="D47">
            <v>21751578</v>
          </cell>
          <cell r="E47" t="str">
            <v>СПIЛЬНЕ УКРАЇНСЬКО-ПОЛЬСЬКЕ ПIДПРИЄМСТВО У ФОРМI ТОВАРИСТВА З ОБМЕЖЕНОЮ ВIДПОВIДАЛЬНIСТЮ "МОДЕРН-ЕКСПО"</v>
          </cell>
          <cell r="F47">
            <v>6510.4611100000002</v>
          </cell>
          <cell r="G47">
            <v>6499.11492</v>
          </cell>
          <cell r="H47">
            <v>7671.8115799999996</v>
          </cell>
          <cell r="I47">
            <v>8607.5961200000002</v>
          </cell>
          <cell r="J47">
            <v>2108.4812000000002</v>
          </cell>
          <cell r="K47">
            <v>0</v>
          </cell>
          <cell r="L47">
            <v>0</v>
          </cell>
          <cell r="M47">
            <v>931.13914</v>
          </cell>
          <cell r="N47">
            <v>930.89936999999998</v>
          </cell>
        </row>
        <row r="48">
          <cell r="B48">
            <v>3</v>
          </cell>
          <cell r="C48" t="str">
            <v>ВОЛИНСЬКА ОБЛАСТЬ</v>
          </cell>
          <cell r="D48">
            <v>8029701</v>
          </cell>
          <cell r="E48" t="str">
            <v>ДЕРЖАВНЕ ПIДПРИЄМСТВО МIНIСТЕРСТВА ОБОРОНИ УКРАЇНИ "ЛУЦЬКИЙ РЕМОНТНИЙ ЗАВОД "МОТОР"</v>
          </cell>
          <cell r="F48">
            <v>6053.5470999999998</v>
          </cell>
          <cell r="G48">
            <v>5568.2383900000004</v>
          </cell>
          <cell r="H48">
            <v>7966.8024100000002</v>
          </cell>
          <cell r="I48">
            <v>7015.5474299999996</v>
          </cell>
          <cell r="J48">
            <v>1447.3090400000001</v>
          </cell>
          <cell r="K48">
            <v>0</v>
          </cell>
          <cell r="L48">
            <v>0</v>
          </cell>
          <cell r="M48">
            <v>1894.8492900000001</v>
          </cell>
          <cell r="N48">
            <v>-986.79956000000004</v>
          </cell>
        </row>
        <row r="49">
          <cell r="B49">
            <v>3</v>
          </cell>
          <cell r="C49" t="str">
            <v>ВОЛИНСЬКА ОБЛАСТЬ</v>
          </cell>
          <cell r="D49">
            <v>225644</v>
          </cell>
          <cell r="E49" t="str">
            <v>ВIДКРИТЕ АКЦIОНЕРНЕ ТОВАРИСТВО "ЕЛЕКТРОТЕРМОМЕТРIЯ"</v>
          </cell>
          <cell r="F49">
            <v>6217.3290699999998</v>
          </cell>
          <cell r="G49">
            <v>6208.76595</v>
          </cell>
          <cell r="H49">
            <v>5996.9683699999996</v>
          </cell>
          <cell r="I49">
            <v>6026.7209599999996</v>
          </cell>
          <cell r="J49">
            <v>-182.04499000000001</v>
          </cell>
          <cell r="K49">
            <v>0</v>
          </cell>
          <cell r="L49">
            <v>0</v>
          </cell>
          <cell r="M49">
            <v>25.916979999999999</v>
          </cell>
          <cell r="N49">
            <v>25.478280000000002</v>
          </cell>
        </row>
        <row r="50">
          <cell r="B50">
            <v>3</v>
          </cell>
          <cell r="C50" t="str">
            <v>ВОЛИНСЬКА ОБЛАСТЬ</v>
          </cell>
          <cell r="D50">
            <v>32269816</v>
          </cell>
          <cell r="E50" t="str">
            <v>ТОВАРИСТВО З ОБМЕЖЕНОЮ ВIДПОВIДАЛЬНIСТЮ "КОНТИНIУМ-УКР-РЕСУРС"</v>
          </cell>
          <cell r="F50">
            <v>3924.05422</v>
          </cell>
          <cell r="G50">
            <v>6114.76</v>
          </cell>
          <cell r="H50">
            <v>5902.6043799999998</v>
          </cell>
          <cell r="I50">
            <v>5750.6704499999996</v>
          </cell>
          <cell r="J50">
            <v>-364.08954999999997</v>
          </cell>
          <cell r="K50">
            <v>0</v>
          </cell>
          <cell r="L50">
            <v>0</v>
          </cell>
          <cell r="M50">
            <v>3837.0926100000001</v>
          </cell>
          <cell r="N50">
            <v>-151.93394000000001</v>
          </cell>
        </row>
        <row r="51">
          <cell r="B51">
            <v>3</v>
          </cell>
          <cell r="C51" t="str">
            <v>ВОЛИНСЬКА ОБЛАСТЬ</v>
          </cell>
          <cell r="D51">
            <v>32035139</v>
          </cell>
          <cell r="E51" t="str">
            <v>ДОЧIРНЄ ПIДПРИЄМСТВО "ВОЛИНСЬКИЙ ОБЛАВТОДОР" ВIДКРИТОГО АКЦIОНЕРНОГО ТОВАРИСТВА "ДЕРЖАВНА АКЦIОНЕРНА КОМПАНIЯ "АВТОМОБIЛЬНI ДОРОГИ УКРАЇНИ"</v>
          </cell>
          <cell r="F51">
            <v>3288.0900299999998</v>
          </cell>
          <cell r="G51">
            <v>3314.6813699999998</v>
          </cell>
          <cell r="H51">
            <v>4935.5968599999997</v>
          </cell>
          <cell r="I51">
            <v>4945.6299200000003</v>
          </cell>
          <cell r="J51">
            <v>1630.9485500000001</v>
          </cell>
          <cell r="K51">
            <v>0</v>
          </cell>
          <cell r="L51">
            <v>0</v>
          </cell>
          <cell r="M51">
            <v>55.832729999999998</v>
          </cell>
          <cell r="N51">
            <v>-0.13900000000000001</v>
          </cell>
        </row>
        <row r="52">
          <cell r="B52">
            <v>3</v>
          </cell>
          <cell r="C52" t="str">
            <v>ВОЛИНСЬКА ОБЛАСТЬ</v>
          </cell>
          <cell r="D52">
            <v>30391925</v>
          </cell>
          <cell r="E52" t="str">
            <v>ДЕРЖАВНЕ КОМУНАЛЬНЕ ПIДПРИЄМСТВО "ЛУЦЬКТЕПЛО"</v>
          </cell>
          <cell r="F52">
            <v>5233.4986900000004</v>
          </cell>
          <cell r="G52">
            <v>5480.4005800000004</v>
          </cell>
          <cell r="H52">
            <v>4165.5438199999999</v>
          </cell>
          <cell r="I52">
            <v>4851.0080900000003</v>
          </cell>
          <cell r="J52">
            <v>-629.39248999999995</v>
          </cell>
          <cell r="K52">
            <v>0</v>
          </cell>
          <cell r="L52">
            <v>0</v>
          </cell>
          <cell r="M52">
            <v>679.00279</v>
          </cell>
          <cell r="N52">
            <v>675.53219999999999</v>
          </cell>
        </row>
        <row r="53">
          <cell r="B53">
            <v>3</v>
          </cell>
          <cell r="C53" t="str">
            <v>ВОЛИНСЬКА ОБЛАСТЬ</v>
          </cell>
          <cell r="D53">
            <v>19233095</v>
          </cell>
          <cell r="E53" t="str">
            <v>ТОВАРИСТВО З ОБМЕЖЕНОЮ ВIДПОВIДАЛЬНIСТЮ КОМЕРЦIЙНИЙ БАНК "ЗАХIДIНКОМБАНК"</v>
          </cell>
          <cell r="F53">
            <v>3558.4594000000002</v>
          </cell>
          <cell r="G53">
            <v>3554.2645299999999</v>
          </cell>
          <cell r="H53">
            <v>4508.8589400000001</v>
          </cell>
          <cell r="I53">
            <v>4510.6342400000003</v>
          </cell>
          <cell r="J53">
            <v>956.36971000000005</v>
          </cell>
          <cell r="K53">
            <v>0</v>
          </cell>
          <cell r="L53">
            <v>0</v>
          </cell>
          <cell r="M53">
            <v>2.5807500000000001</v>
          </cell>
          <cell r="N53">
            <v>1.7363900000000001</v>
          </cell>
        </row>
        <row r="54">
          <cell r="B54">
            <v>3</v>
          </cell>
          <cell r="C54" t="str">
            <v>ВОЛИНСЬКА ОБЛАСТЬ</v>
          </cell>
          <cell r="D54">
            <v>32365965</v>
          </cell>
          <cell r="E54" t="str">
            <v>ДЕРЖАВНЕ ПIДПРИЄМСТВО "ВОЛИНЬВУГIЛЛЯ"</v>
          </cell>
          <cell r="F54">
            <v>11928.5455</v>
          </cell>
          <cell r="G54">
            <v>5510.61031</v>
          </cell>
          <cell r="H54">
            <v>-1017.9791</v>
          </cell>
          <cell r="I54">
            <v>4130.4480999999996</v>
          </cell>
          <cell r="J54">
            <v>-1380.1622</v>
          </cell>
          <cell r="K54">
            <v>10497.004000000001</v>
          </cell>
          <cell r="L54">
            <v>-4945.03</v>
          </cell>
          <cell r="M54">
            <v>6.6036400000000004</v>
          </cell>
          <cell r="N54">
            <v>6.5539100000000001</v>
          </cell>
        </row>
        <row r="55">
          <cell r="B55">
            <v>3</v>
          </cell>
          <cell r="C55" t="str">
            <v>ВОЛИНСЬКА ОБЛАСТЬ</v>
          </cell>
          <cell r="D55">
            <v>21746726</v>
          </cell>
          <cell r="E55" t="str">
            <v>СПIЛЬНЕ УКРАЇНСЬКО-СЛОВАЦЬКЕ ПIДПРИЄМСТВО АКЦIОНЕРНЕ ТОВАРИСТВО ЗАКРИТОГО ТИПУ "ВОЛИНЬПАК"</v>
          </cell>
          <cell r="F55">
            <v>3101.3835100000001</v>
          </cell>
          <cell r="G55">
            <v>3194.3741300000002</v>
          </cell>
          <cell r="H55">
            <v>3478.3318800000002</v>
          </cell>
          <cell r="I55">
            <v>4061.73288</v>
          </cell>
          <cell r="J55">
            <v>867.35874999999999</v>
          </cell>
          <cell r="K55">
            <v>0</v>
          </cell>
          <cell r="L55">
            <v>0</v>
          </cell>
          <cell r="M55">
            <v>209.14322999999999</v>
          </cell>
          <cell r="N55">
            <v>208.40100000000001</v>
          </cell>
        </row>
        <row r="56">
          <cell r="B56">
            <v>3</v>
          </cell>
          <cell r="C56" t="str">
            <v>ВОЛИНСЬКА ОБЛАСТЬ</v>
          </cell>
          <cell r="D56">
            <v>30248307</v>
          </cell>
          <cell r="E56" t="str">
            <v>ВIДКРИТЕ АКЦIОНЕРНЕ ТОВАРИСТВО "ЛУЦЬКСАНТЕХМОНТАЖ N 536"</v>
          </cell>
          <cell r="F56">
            <v>3853.7510400000001</v>
          </cell>
          <cell r="G56">
            <v>3839.4509400000002</v>
          </cell>
          <cell r="H56">
            <v>3756.9949000000001</v>
          </cell>
          <cell r="I56">
            <v>3972.17391</v>
          </cell>
          <cell r="J56">
            <v>132.72297</v>
          </cell>
          <cell r="K56">
            <v>0</v>
          </cell>
          <cell r="L56">
            <v>0</v>
          </cell>
          <cell r="M56">
            <v>241.40565000000001</v>
          </cell>
          <cell r="N56">
            <v>215.17901000000001</v>
          </cell>
        </row>
        <row r="57">
          <cell r="B57">
            <v>3</v>
          </cell>
          <cell r="C57" t="str">
            <v>ВОЛИНСЬКА ОБЛАСТЬ</v>
          </cell>
          <cell r="D57">
            <v>13356951</v>
          </cell>
          <cell r="E57" t="str">
            <v>ЗАКРИТЕ АКЦIОНЕРНЕ ТОВАРИСТВО "ВОЛИНСЬКА ФОНДОВА КОМПАНIЯ"</v>
          </cell>
          <cell r="F57">
            <v>678.14309000000003</v>
          </cell>
          <cell r="G57">
            <v>706.21190000000001</v>
          </cell>
          <cell r="H57">
            <v>3635.10725</v>
          </cell>
          <cell r="I57">
            <v>3674.3624199999999</v>
          </cell>
          <cell r="J57">
            <v>2968.1505200000001</v>
          </cell>
          <cell r="K57">
            <v>0</v>
          </cell>
          <cell r="L57">
            <v>0</v>
          </cell>
          <cell r="M57">
            <v>80.133690000000001</v>
          </cell>
          <cell r="N57">
            <v>39.124960000000002</v>
          </cell>
        </row>
        <row r="58">
          <cell r="B58">
            <v>3</v>
          </cell>
          <cell r="C58" t="str">
            <v>ВОЛИНСЬКА ОБЛАСТЬ</v>
          </cell>
          <cell r="D58">
            <v>32650231</v>
          </cell>
          <cell r="E58" t="str">
            <v>ТОВАРИСТВО З ОБМЕЖЕНОЮ ВIДПОВIДАЛЬНIСТЮ "ГIППО"</v>
          </cell>
          <cell r="F58">
            <v>323.53532999999999</v>
          </cell>
          <cell r="G58">
            <v>214.71843999999999</v>
          </cell>
          <cell r="H58">
            <v>2453.15994</v>
          </cell>
          <cell r="I58">
            <v>2754.1399000000001</v>
          </cell>
          <cell r="J58">
            <v>2539.42146</v>
          </cell>
          <cell r="K58">
            <v>0</v>
          </cell>
          <cell r="L58">
            <v>-3.3800000000000002E-3</v>
          </cell>
          <cell r="M58">
            <v>279.56328999999999</v>
          </cell>
          <cell r="N58">
            <v>278.36979000000002</v>
          </cell>
        </row>
        <row r="59">
          <cell r="B59">
            <v>3</v>
          </cell>
          <cell r="C59" t="str">
            <v>ВОЛИНСЬКА ОБЛАСТЬ</v>
          </cell>
          <cell r="D59">
            <v>31401373</v>
          </cell>
          <cell r="E59" t="str">
            <v>ТОВАРИСТВО З ОБМЕЖЕНОЮ ВIДПОВIДАЛЬНIСТЮ "СМП"</v>
          </cell>
          <cell r="F59">
            <v>2091.46101</v>
          </cell>
          <cell r="G59">
            <v>1600.92542</v>
          </cell>
          <cell r="H59">
            <v>2306.5589</v>
          </cell>
          <cell r="I59">
            <v>2753.7522800000002</v>
          </cell>
          <cell r="J59">
            <v>1152.8268599999999</v>
          </cell>
          <cell r="K59">
            <v>0</v>
          </cell>
          <cell r="L59">
            <v>0</v>
          </cell>
          <cell r="M59">
            <v>429.42380000000003</v>
          </cell>
          <cell r="N59">
            <v>423.42935</v>
          </cell>
        </row>
        <row r="60">
          <cell r="B60">
            <v>3</v>
          </cell>
          <cell r="C60" t="str">
            <v>ВОЛИНСЬКА ОБЛАСТЬ</v>
          </cell>
          <cell r="D60">
            <v>3339459</v>
          </cell>
          <cell r="E60" t="str">
            <v>ПО ГАЗОПОСТАЧАННЮ ТА ГАЗИФIКАЦIЇ "ВОЛИНЬГАЗ"</v>
          </cell>
          <cell r="F60">
            <v>4934.4094999999998</v>
          </cell>
          <cell r="G60">
            <v>1402.7673299999999</v>
          </cell>
          <cell r="H60">
            <v>-46.821829999999999</v>
          </cell>
          <cell r="I60">
            <v>2656.56864</v>
          </cell>
          <cell r="J60">
            <v>1253.8013100000001</v>
          </cell>
          <cell r="K60">
            <v>0</v>
          </cell>
          <cell r="L60">
            <v>-3506.6862000000001</v>
          </cell>
          <cell r="M60">
            <v>278.65836999999999</v>
          </cell>
          <cell r="N60">
            <v>266.36446999999998</v>
          </cell>
        </row>
        <row r="61">
          <cell r="B61">
            <v>3</v>
          </cell>
          <cell r="C61" t="str">
            <v>ВОЛИНСЬКА ОБЛАСТЬ</v>
          </cell>
          <cell r="D61">
            <v>3339489</v>
          </cell>
          <cell r="E61" t="str">
            <v>КОМУНАЛЬНЕ ПIДПРИЄМСТВО "ЛУЦЬКВОДОКАНАЛ"</v>
          </cell>
          <cell r="F61">
            <v>3830.76388</v>
          </cell>
          <cell r="G61">
            <v>3132.99269</v>
          </cell>
          <cell r="H61">
            <v>2290.0929000000001</v>
          </cell>
          <cell r="I61">
            <v>2559.3429900000001</v>
          </cell>
          <cell r="J61">
            <v>-573.64970000000005</v>
          </cell>
          <cell r="K61">
            <v>721.85262</v>
          </cell>
          <cell r="L61">
            <v>-198.94022000000001</v>
          </cell>
          <cell r="M61">
            <v>5.0553699999999999</v>
          </cell>
          <cell r="N61">
            <v>0.12497999999999999</v>
          </cell>
        </row>
        <row r="62">
          <cell r="B62">
            <v>4</v>
          </cell>
          <cell r="C62" t="str">
            <v>ДНIПРОПЕТРОВСЬКА ОБЛАСТЬ</v>
          </cell>
          <cell r="D62">
            <v>1073828</v>
          </cell>
          <cell r="E62" t="str">
            <v>ДЕРЖАВНЕ ПIДПРИЄМСТВО "ПРИДНIПРОВСЬКА ЗАЛIЗНИЦЯ"</v>
          </cell>
          <cell r="F62">
            <v>827260.55299999996</v>
          </cell>
          <cell r="G62">
            <v>827296.78300000005</v>
          </cell>
          <cell r="H62">
            <v>743313.49100000004</v>
          </cell>
          <cell r="I62">
            <v>793873.91200000001</v>
          </cell>
          <cell r="J62">
            <v>-33422.870000000003</v>
          </cell>
          <cell r="K62">
            <v>0</v>
          </cell>
          <cell r="L62">
            <v>0</v>
          </cell>
          <cell r="M62">
            <v>50590.451399999998</v>
          </cell>
          <cell r="N62">
            <v>50530.053</v>
          </cell>
        </row>
        <row r="63">
          <cell r="B63">
            <v>4</v>
          </cell>
          <cell r="C63" t="str">
            <v>ДНIПРОПЕТРОВСЬКА ОБЛАСТЬ</v>
          </cell>
          <cell r="D63">
            <v>24432974</v>
          </cell>
          <cell r="E63" t="str">
            <v>ВIДКРИТЕ АКЦIОНЕРНЕ ТОВАРИСТВО "МIТТАЛ СТIЛ КРИВИЙ РIГ"</v>
          </cell>
          <cell r="F63">
            <v>531642.32999999996</v>
          </cell>
          <cell r="G63">
            <v>362285.984</v>
          </cell>
          <cell r="H63">
            <v>563110.31499999994</v>
          </cell>
          <cell r="I63">
            <v>536610.78399999999</v>
          </cell>
          <cell r="J63">
            <v>174324.8</v>
          </cell>
          <cell r="K63">
            <v>0</v>
          </cell>
          <cell r="L63">
            <v>0</v>
          </cell>
          <cell r="M63">
            <v>178718.86799999999</v>
          </cell>
          <cell r="N63">
            <v>-26517.855</v>
          </cell>
        </row>
        <row r="64">
          <cell r="B64">
            <v>4</v>
          </cell>
          <cell r="C64" t="str">
            <v>ДНIПРОПЕТРОВСЬКА ОБЛАСТЬ</v>
          </cell>
          <cell r="D64">
            <v>191023</v>
          </cell>
          <cell r="E64" t="str">
            <v>ВIДКРИТЕ АКЦIОНЕРНЕ ТОВАРИСТВО ПIВНIЧНИЙ ГIРНИЧО-ЗБАГАЧУВАЛЬНИЙ КОМБIНАТ</v>
          </cell>
          <cell r="F64">
            <v>604360.12699999998</v>
          </cell>
          <cell r="G64">
            <v>609001.44700000004</v>
          </cell>
          <cell r="H64">
            <v>334915.52899999998</v>
          </cell>
          <cell r="I64">
            <v>401602.56199999998</v>
          </cell>
          <cell r="J64">
            <v>-207398.88</v>
          </cell>
          <cell r="K64">
            <v>0</v>
          </cell>
          <cell r="L64">
            <v>0</v>
          </cell>
          <cell r="M64">
            <v>74757.770399999994</v>
          </cell>
          <cell r="N64">
            <v>66687.033200000005</v>
          </cell>
        </row>
        <row r="65">
          <cell r="B65">
            <v>4</v>
          </cell>
          <cell r="C65" t="str">
            <v>ДНIПРОПЕТРОВСЬКА ОБЛАСТЬ</v>
          </cell>
          <cell r="D65">
            <v>5393116</v>
          </cell>
          <cell r="E65" t="str">
            <v>ВIДКРИТЕ АКЦIОНЕРНЕ ТОВАРИСТВО "НИЖНЬОДНIПРОВСЬКИЙ ТРУБОПРОКАТНИЙ ЗАВОД"</v>
          </cell>
          <cell r="F65">
            <v>115485.473</v>
          </cell>
          <cell r="G65">
            <v>137239.02900000001</v>
          </cell>
          <cell r="H65">
            <v>199587.799</v>
          </cell>
          <cell r="I65">
            <v>332166.68800000002</v>
          </cell>
          <cell r="J65">
            <v>194927.65900000001</v>
          </cell>
          <cell r="K65">
            <v>0</v>
          </cell>
          <cell r="L65">
            <v>0</v>
          </cell>
          <cell r="M65">
            <v>170229.12100000001</v>
          </cell>
          <cell r="N65">
            <v>132563.78</v>
          </cell>
        </row>
        <row r="66">
          <cell r="B66">
            <v>4</v>
          </cell>
          <cell r="C66" t="str">
            <v>ДНIПРОПЕТРОВСЬКА ОБЛАСТЬ</v>
          </cell>
          <cell r="D66">
            <v>178353</v>
          </cell>
          <cell r="E66" t="str">
            <v>ВIДКРИТЕ АКЦIОНЕРНЕ ТОВАРИСТВО "ПАВЛОГРАДВУГIЛЛЯ"</v>
          </cell>
          <cell r="F66">
            <v>137580.84</v>
          </cell>
          <cell r="G66">
            <v>189552.38099999999</v>
          </cell>
          <cell r="H66">
            <v>241089.40400000001</v>
          </cell>
          <cell r="I66">
            <v>260631.06</v>
          </cell>
          <cell r="J66">
            <v>71078.678499999995</v>
          </cell>
          <cell r="K66">
            <v>0</v>
          </cell>
          <cell r="L66">
            <v>0</v>
          </cell>
          <cell r="M66">
            <v>19905.807199999999</v>
          </cell>
          <cell r="N66">
            <v>19443.606299999999</v>
          </cell>
        </row>
        <row r="67">
          <cell r="B67">
            <v>4</v>
          </cell>
          <cell r="C67" t="str">
            <v>ДНIПРОПЕТРОВСЬКА ОБЛАСТЬ</v>
          </cell>
          <cell r="D67">
            <v>33668606</v>
          </cell>
          <cell r="E67" t="str">
            <v>ТОВАРИСТВО З ОБМЕЖЕНОЮ ВIДПОВIДАЛЬНIСТЮ "IНТЕРПАЙП УКРАЇНА"</v>
          </cell>
          <cell r="F67">
            <v>27032.645</v>
          </cell>
          <cell r="G67">
            <v>27112.270799999998</v>
          </cell>
          <cell r="H67">
            <v>147710.448</v>
          </cell>
          <cell r="I67">
            <v>236271.046</v>
          </cell>
          <cell r="J67">
            <v>209158.77499999999</v>
          </cell>
          <cell r="K67">
            <v>0</v>
          </cell>
          <cell r="L67">
            <v>0</v>
          </cell>
          <cell r="M67">
            <v>87835.4519</v>
          </cell>
          <cell r="N67">
            <v>87755.826100000006</v>
          </cell>
        </row>
        <row r="68">
          <cell r="B68">
            <v>4</v>
          </cell>
          <cell r="C68" t="str">
            <v>ДНIПРОПЕТРОВСЬКА ОБЛАСТЬ</v>
          </cell>
          <cell r="D68">
            <v>191000</v>
          </cell>
          <cell r="E68" t="str">
            <v>ВIДКРИТЕ АКЦIОНЕРНЕ ТОВАРИСТВО "ПIВДЕННИЙ ГIРНИЧО-ЗБАГАЧУВАЛЬНИЙ КОМБIНАТ"</v>
          </cell>
          <cell r="F68">
            <v>30239.2965</v>
          </cell>
          <cell r="G68">
            <v>86803.340800000005</v>
          </cell>
          <cell r="H68">
            <v>199893.476</v>
          </cell>
          <cell r="I68">
            <v>152211.97500000001</v>
          </cell>
          <cell r="J68">
            <v>65408.634700000002</v>
          </cell>
          <cell r="K68">
            <v>0</v>
          </cell>
          <cell r="L68">
            <v>0</v>
          </cell>
          <cell r="M68">
            <v>33881.737200000003</v>
          </cell>
          <cell r="N68">
            <v>-47681.5</v>
          </cell>
        </row>
        <row r="69">
          <cell r="B69">
            <v>4</v>
          </cell>
          <cell r="C69" t="str">
            <v>ДНIПРОПЕТРОВСЬКА ОБЛАСТЬ</v>
          </cell>
          <cell r="D69">
            <v>190905</v>
          </cell>
          <cell r="E69" t="str">
            <v>ВIДКРИТЕ АКЦIОНЕРНЕ ТОВАРИСТВО "IНГУЛЕЦЬКИЙ ГIРНИЧО-ЗБАГАЧУВАЛЬНИЙ КОМБIНАТ"</v>
          </cell>
          <cell r="F69">
            <v>91412.532900000006</v>
          </cell>
          <cell r="G69">
            <v>89650.952000000005</v>
          </cell>
          <cell r="H69">
            <v>123465.795</v>
          </cell>
          <cell r="I69">
            <v>124205.68</v>
          </cell>
          <cell r="J69">
            <v>34554.728000000003</v>
          </cell>
          <cell r="K69">
            <v>0</v>
          </cell>
          <cell r="L69">
            <v>0</v>
          </cell>
          <cell r="M69">
            <v>1454.5993000000001</v>
          </cell>
          <cell r="N69">
            <v>739.88463000000002</v>
          </cell>
        </row>
        <row r="70">
          <cell r="B70">
            <v>4</v>
          </cell>
          <cell r="C70" t="str">
            <v>ДНIПРОПЕТРОВСЬКА ОБЛАСТЬ</v>
          </cell>
          <cell r="D70">
            <v>190977</v>
          </cell>
          <cell r="E70" t="str">
            <v>ВIДКРИТЕ АКЦIОНЕРНЕ ТОВАРИСТВО "ЦЕНТРАЛЬНИЙ ГIРНИЧО-ЗБАГАЧУВАЛЬНИЙ КОМБIНАТ"</v>
          </cell>
          <cell r="F70">
            <v>269762.19500000001</v>
          </cell>
          <cell r="G70">
            <v>277024.185</v>
          </cell>
          <cell r="H70">
            <v>94421.449600000007</v>
          </cell>
          <cell r="I70">
            <v>122115.83199999999</v>
          </cell>
          <cell r="J70">
            <v>-154908.35</v>
          </cell>
          <cell r="K70">
            <v>0</v>
          </cell>
          <cell r="L70">
            <v>0</v>
          </cell>
          <cell r="M70">
            <v>39106.8658</v>
          </cell>
          <cell r="N70">
            <v>27667.382300000001</v>
          </cell>
        </row>
        <row r="71">
          <cell r="B71">
            <v>4</v>
          </cell>
          <cell r="C71" t="str">
            <v>ДНIПРОПЕТРОВСЬКА ОБЛАСТЬ</v>
          </cell>
          <cell r="D71">
            <v>23359034</v>
          </cell>
          <cell r="E71" t="str">
            <v>ВIДКРИТЕ АКЦIОНЕРНЕ ТОВАРИСТВО "ЕНЕРГОПОСТАЧАЛЬНА КОМПАНIЯ "ДНIПРООБЛЕНЕРГО"</v>
          </cell>
          <cell r="F71">
            <v>91232.5962</v>
          </cell>
          <cell r="G71">
            <v>78057.212400000004</v>
          </cell>
          <cell r="H71">
            <v>87776.986000000004</v>
          </cell>
          <cell r="I71">
            <v>93652.005900000004</v>
          </cell>
          <cell r="J71">
            <v>15594.7935</v>
          </cell>
          <cell r="K71">
            <v>0</v>
          </cell>
          <cell r="L71">
            <v>0</v>
          </cell>
          <cell r="M71">
            <v>6439.9154799999997</v>
          </cell>
          <cell r="N71">
            <v>5842.1878699999997</v>
          </cell>
        </row>
        <row r="72">
          <cell r="B72">
            <v>4</v>
          </cell>
          <cell r="C72" t="str">
            <v>ДНIПРОПЕТРОВСЬКА ОБЛАСТЬ</v>
          </cell>
          <cell r="D72">
            <v>25017674</v>
          </cell>
          <cell r="E72" t="str">
            <v>ФIЛIЯ ЗАКРИТОГО АКЦIОНЕРНОГО ТОВАРИСТВА "КИЇВСТАР ДЖ.ЕС.ЕМ." У М. ДНIПРОПЕТРОВСЬКУ</v>
          </cell>
          <cell r="F72">
            <v>43065.726000000002</v>
          </cell>
          <cell r="G72">
            <v>43020.7111</v>
          </cell>
          <cell r="H72">
            <v>84700.201499999996</v>
          </cell>
          <cell r="I72">
            <v>84700.201300000001</v>
          </cell>
          <cell r="J72">
            <v>41679.4902</v>
          </cell>
          <cell r="K72">
            <v>0</v>
          </cell>
          <cell r="L72">
            <v>0</v>
          </cell>
          <cell r="M72">
            <v>0</v>
          </cell>
          <cell r="N72">
            <v>-1.4999999999999999E-4</v>
          </cell>
        </row>
        <row r="73">
          <cell r="B73">
            <v>4</v>
          </cell>
          <cell r="C73" t="str">
            <v>ДНIПРОПЕТРОВСЬКА ОБЛАСТЬ</v>
          </cell>
          <cell r="D73">
            <v>191307</v>
          </cell>
          <cell r="E73" t="str">
            <v>ВIДКРИТЕ АКЦIОНЕРНЕ ТОВАРИСТВО "КРИВОРIЗЬКИЙ ЗАЛIЗОРУДНИЙ КОМБIНАТ"</v>
          </cell>
          <cell r="F73">
            <v>83180.437099999996</v>
          </cell>
          <cell r="G73">
            <v>85615.036300000007</v>
          </cell>
          <cell r="H73">
            <v>62451.794800000003</v>
          </cell>
          <cell r="I73">
            <v>64767.715100000001</v>
          </cell>
          <cell r="J73">
            <v>-20847.321</v>
          </cell>
          <cell r="K73">
            <v>0</v>
          </cell>
          <cell r="L73">
            <v>0</v>
          </cell>
          <cell r="M73">
            <v>5145.6081800000002</v>
          </cell>
          <cell r="N73">
            <v>2306.5214500000002</v>
          </cell>
        </row>
        <row r="74">
          <cell r="B74">
            <v>4</v>
          </cell>
          <cell r="C74" t="str">
            <v>ДНIПРОПЕТРОВСЬКА ОБЛАСТЬ</v>
          </cell>
          <cell r="D74">
            <v>14360570</v>
          </cell>
          <cell r="E74" t="str">
            <v>ЗАКРИТЕ АКЦIОНЕРНЕ ТОВАРИСТВО КОМЕРЦIЙНИЙ БАНК "ПРИВАТБАНК"</v>
          </cell>
          <cell r="F74">
            <v>23672.345700000002</v>
          </cell>
          <cell r="G74">
            <v>22405.792799999999</v>
          </cell>
          <cell r="H74">
            <v>45692.853199999998</v>
          </cell>
          <cell r="I74">
            <v>46020.245000000003</v>
          </cell>
          <cell r="J74">
            <v>23614.452300000001</v>
          </cell>
          <cell r="K74">
            <v>0</v>
          </cell>
          <cell r="L74">
            <v>0</v>
          </cell>
          <cell r="M74">
            <v>525.20621000000006</v>
          </cell>
          <cell r="N74">
            <v>284.78586000000001</v>
          </cell>
        </row>
        <row r="75">
          <cell r="B75">
            <v>4</v>
          </cell>
          <cell r="C75" t="str">
            <v>ДНIПРОПЕТРОВСЬКА ОБЛАСТЬ</v>
          </cell>
          <cell r="D75">
            <v>190934</v>
          </cell>
          <cell r="E75" t="str">
            <v>ВАТ "ПРОМИСЛОВО-ВИРОБНИЧЕ ПIДПРИЄМСТВО "КРИВБАСВИБУХПРОМ"</v>
          </cell>
          <cell r="F75">
            <v>31204.841799999998</v>
          </cell>
          <cell r="G75">
            <v>31308.742300000002</v>
          </cell>
          <cell r="H75">
            <v>34958.494599999998</v>
          </cell>
          <cell r="I75">
            <v>44348.829599999997</v>
          </cell>
          <cell r="J75">
            <v>13040.0872</v>
          </cell>
          <cell r="K75">
            <v>0</v>
          </cell>
          <cell r="L75">
            <v>0</v>
          </cell>
          <cell r="M75">
            <v>9562.6170000000002</v>
          </cell>
          <cell r="N75">
            <v>9390.3349999999991</v>
          </cell>
        </row>
        <row r="76">
          <cell r="B76">
            <v>4</v>
          </cell>
          <cell r="C76" t="str">
            <v>ДНIПРОПЕТРОВСЬКА ОБЛАСТЬ</v>
          </cell>
          <cell r="D76">
            <v>292923</v>
          </cell>
          <cell r="E76" t="str">
            <v>ВIДКРИТЕ АКЦIОНЕРНЕ ТОВАРИСТВО "КРИВИЙ РIГ ЦЕМЕНТ"</v>
          </cell>
          <cell r="F76">
            <v>25863.301200000002</v>
          </cell>
          <cell r="G76">
            <v>25900.973600000001</v>
          </cell>
          <cell r="H76">
            <v>39954.883500000004</v>
          </cell>
          <cell r="I76">
            <v>40530.337699999996</v>
          </cell>
          <cell r="J76">
            <v>14629.364100000001</v>
          </cell>
          <cell r="K76">
            <v>0</v>
          </cell>
          <cell r="L76">
            <v>0</v>
          </cell>
          <cell r="M76">
            <v>594.97439999999995</v>
          </cell>
          <cell r="N76">
            <v>504.69508000000002</v>
          </cell>
        </row>
        <row r="77">
          <cell r="B77">
            <v>4</v>
          </cell>
          <cell r="C77" t="str">
            <v>ДНIПРОПЕТРОВСЬКА ОБЛАСТЬ</v>
          </cell>
          <cell r="D77">
            <v>24435062</v>
          </cell>
          <cell r="E77" t="str">
            <v>ДНIПРОВСЬКЕ ТЕРИТОРIАЛЬНЕ УПРАВЛIННЯ-ВIДОКРЕМЛЕНИЙ ПIДРОЗДIЛ ЗАКРИТОГО АКЦIОНЕРНОГО ТОВАРИСТВА "УКРАЇНСЬКИЙ МОБIЛЬНИЙ ЗВ'ЯЗОК"</v>
          </cell>
          <cell r="F77">
            <v>35893.75</v>
          </cell>
          <cell r="G77">
            <v>35893.75</v>
          </cell>
          <cell r="H77">
            <v>38010.86</v>
          </cell>
          <cell r="I77">
            <v>38010.86</v>
          </cell>
          <cell r="J77">
            <v>2117.11</v>
          </cell>
          <cell r="K77">
            <v>0</v>
          </cell>
          <cell r="L77">
            <v>0</v>
          </cell>
          <cell r="M77">
            <v>15.039289999999999</v>
          </cell>
          <cell r="N77">
            <v>0</v>
          </cell>
        </row>
        <row r="78">
          <cell r="B78">
            <v>4</v>
          </cell>
          <cell r="C78" t="str">
            <v>ДНIПРОПЕТРОВСЬКА ОБЛАСТЬ</v>
          </cell>
          <cell r="D78">
            <v>191329</v>
          </cell>
          <cell r="E78" t="str">
            <v>ВIДКРИТЕ АКЦIОНЕРНЕ ТОВАРИСТВО "СУХА БАЛКА"</v>
          </cell>
          <cell r="F78">
            <v>16473.737099999998</v>
          </cell>
          <cell r="G78">
            <v>14545.830400000001</v>
          </cell>
          <cell r="H78">
            <v>29457.3855</v>
          </cell>
          <cell r="I78">
            <v>32236.331099999999</v>
          </cell>
          <cell r="J78">
            <v>17690.500700000001</v>
          </cell>
          <cell r="K78">
            <v>0</v>
          </cell>
          <cell r="L78">
            <v>0</v>
          </cell>
          <cell r="M78">
            <v>3672.6959499999998</v>
          </cell>
          <cell r="N78">
            <v>2778.8273199999999</v>
          </cell>
        </row>
        <row r="79">
          <cell r="B79">
            <v>4</v>
          </cell>
          <cell r="C79" t="str">
            <v>ДНIПРОПЕТРОВСЬКА ОБЛАСТЬ</v>
          </cell>
          <cell r="D79">
            <v>31933006</v>
          </cell>
          <cell r="E79" t="str">
            <v>ТОВАРИСТВО З ОБМЕЖЕНОЮ ВIДПОВIДАЛЬНIСТЮ "ПIВДЕНРУДМЕТ"</v>
          </cell>
          <cell r="F79">
            <v>67.381079999999997</v>
          </cell>
          <cell r="G79">
            <v>63.196080000000002</v>
          </cell>
          <cell r="H79">
            <v>29790.040099999998</v>
          </cell>
          <cell r="I79">
            <v>29806.347099999999</v>
          </cell>
          <cell r="J79">
            <v>29743.151099999999</v>
          </cell>
          <cell r="K79">
            <v>0</v>
          </cell>
          <cell r="L79">
            <v>0</v>
          </cell>
          <cell r="M79">
            <v>18.18074</v>
          </cell>
          <cell r="N79">
            <v>18.18074</v>
          </cell>
        </row>
        <row r="80">
          <cell r="B80">
            <v>4</v>
          </cell>
          <cell r="C80" t="str">
            <v>ДНIПРОПЕТРОВСЬКА ОБЛАСТЬ</v>
          </cell>
          <cell r="D80">
            <v>5768898</v>
          </cell>
          <cell r="E80" t="str">
            <v>ВIДКРИТЕ АКЦIОНЕРНЕ ТОВАРИСТВО "ДНIПРОШИНА"</v>
          </cell>
          <cell r="F80">
            <v>3318.7955900000002</v>
          </cell>
          <cell r="G80">
            <v>6777.2863399999997</v>
          </cell>
          <cell r="H80">
            <v>30280.3226</v>
          </cell>
          <cell r="I80">
            <v>27603.957200000001</v>
          </cell>
          <cell r="J80">
            <v>20826.670900000001</v>
          </cell>
          <cell r="K80">
            <v>0</v>
          </cell>
          <cell r="L80">
            <v>0</v>
          </cell>
          <cell r="M80">
            <v>827.65675999999996</v>
          </cell>
          <cell r="N80">
            <v>-2676.3654000000001</v>
          </cell>
        </row>
        <row r="81">
          <cell r="B81">
            <v>4</v>
          </cell>
          <cell r="C81" t="str">
            <v>ДНIПРОПЕТРОВСЬКА ОБЛАСТЬ</v>
          </cell>
          <cell r="D81">
            <v>3340920</v>
          </cell>
          <cell r="E81" t="str">
            <v>ВIДКРИТЕ АКЦIОНЕРНЕ ТОВАРИСТВО ПО ГАЗОПОСТАЧАННЮ ТА ГАЗИФIКАЦIЇ "ДНIПРОПЕТРОВСЬКГАЗ"</v>
          </cell>
          <cell r="F81">
            <v>14003.7446</v>
          </cell>
          <cell r="G81">
            <v>12179.6926</v>
          </cell>
          <cell r="H81">
            <v>21377.304499999998</v>
          </cell>
          <cell r="I81">
            <v>27292.711200000002</v>
          </cell>
          <cell r="J81">
            <v>15113.018700000001</v>
          </cell>
          <cell r="K81">
            <v>0</v>
          </cell>
          <cell r="L81">
            <v>-1964.8226999999999</v>
          </cell>
          <cell r="M81">
            <v>3776.80404</v>
          </cell>
          <cell r="N81">
            <v>3538.8206799999998</v>
          </cell>
        </row>
        <row r="82">
          <cell r="B82">
            <v>5</v>
          </cell>
          <cell r="C82" t="str">
            <v>ДОНЕЦЬКА ОБЛАСТЬ</v>
          </cell>
          <cell r="D82">
            <v>1074957</v>
          </cell>
          <cell r="E82" t="str">
            <v>ДЕРЖАВНЕ ПIДПРИЄМСТВО ДОНЕЦЬКА ЗАЛIЗНИЦЯ</v>
          </cell>
          <cell r="F82">
            <v>1074726.2</v>
          </cell>
          <cell r="G82">
            <v>1075126.3799999999</v>
          </cell>
          <cell r="H82">
            <v>1050655.8600000001</v>
          </cell>
          <cell r="I82">
            <v>1127344.17</v>
          </cell>
          <cell r="J82">
            <v>52217.790999999997</v>
          </cell>
          <cell r="K82">
            <v>0</v>
          </cell>
          <cell r="L82">
            <v>0</v>
          </cell>
          <cell r="M82">
            <v>76765.191900000005</v>
          </cell>
          <cell r="N82">
            <v>76678.007400000002</v>
          </cell>
        </row>
        <row r="83">
          <cell r="B83">
            <v>5</v>
          </cell>
          <cell r="C83" t="str">
            <v>ДОНЕЦЬКА ОБЛАСТЬ</v>
          </cell>
          <cell r="D83">
            <v>31831942</v>
          </cell>
          <cell r="E83" t="str">
            <v>ТОВАРИСТВО З ОБМЕЖЕНОЮ ВIДПОВIДАЛЬНIСТЮ "СХIДЕНЕРГО"</v>
          </cell>
          <cell r="F83">
            <v>154928.28</v>
          </cell>
          <cell r="G83">
            <v>156123.71799999999</v>
          </cell>
          <cell r="H83">
            <v>405474.99699999997</v>
          </cell>
          <cell r="I83">
            <v>479858.00400000002</v>
          </cell>
          <cell r="J83">
            <v>323734.28600000002</v>
          </cell>
          <cell r="K83">
            <v>0</v>
          </cell>
          <cell r="L83">
            <v>0</v>
          </cell>
          <cell r="M83">
            <v>75750.707200000004</v>
          </cell>
          <cell r="N83">
            <v>74382.902600000001</v>
          </cell>
        </row>
        <row r="84">
          <cell r="B84">
            <v>5</v>
          </cell>
          <cell r="C84" t="str">
            <v>ДОНЕЦЬКА ОБЛАСТЬ</v>
          </cell>
          <cell r="D84">
            <v>13498562</v>
          </cell>
          <cell r="E84" t="str">
            <v>ВIДКРИТЕ АКЦIОНЕРНЕ ТОВАРИСТВО "ВУГIЛЬНА КОМПАНIЯ "ШАХТА "КРАСНОАРМIЙСЬКА-ЗАХIДНА № 1"</v>
          </cell>
          <cell r="F84">
            <v>234875.91399999999</v>
          </cell>
          <cell r="G84">
            <v>230005.084</v>
          </cell>
          <cell r="H84">
            <v>131460.394</v>
          </cell>
          <cell r="I84">
            <v>140587.636</v>
          </cell>
          <cell r="J84">
            <v>-89417.448000000004</v>
          </cell>
          <cell r="K84">
            <v>0</v>
          </cell>
          <cell r="L84">
            <v>0</v>
          </cell>
          <cell r="M84">
            <v>9217.6671800000004</v>
          </cell>
          <cell r="N84">
            <v>9127.2414900000003</v>
          </cell>
        </row>
        <row r="85">
          <cell r="B85">
            <v>5</v>
          </cell>
          <cell r="C85" t="str">
            <v>ДОНЕЦЬКА ОБЛАСТЬ</v>
          </cell>
          <cell r="D85">
            <v>1125755</v>
          </cell>
          <cell r="E85" t="str">
            <v>ДЕРЖАВНЕ ПIДПРИЄМСТВО "МАРIУПОЛЬСЬКИЙ МОРСЬКИЙ ТОРГОВЕЛЬНИЙ ПОРТ"</v>
          </cell>
          <cell r="F85">
            <v>85601.894400000005</v>
          </cell>
          <cell r="G85">
            <v>88367.916200000007</v>
          </cell>
          <cell r="H85">
            <v>126834.889</v>
          </cell>
          <cell r="I85">
            <v>130546.42600000001</v>
          </cell>
          <cell r="J85">
            <v>42178.5095</v>
          </cell>
          <cell r="K85">
            <v>0</v>
          </cell>
          <cell r="L85">
            <v>0</v>
          </cell>
          <cell r="M85">
            <v>10817.285</v>
          </cell>
          <cell r="N85">
            <v>3711.5370200000002</v>
          </cell>
        </row>
        <row r="86">
          <cell r="B86">
            <v>5</v>
          </cell>
          <cell r="C86" t="str">
            <v>ДОНЕЦЬКА ОБЛАСТЬ</v>
          </cell>
          <cell r="D86">
            <v>5508186</v>
          </cell>
          <cell r="E86" t="str">
            <v>ВIДКРИТЕ АКЦIОНЕРНЕ ТОВАРИСТВО "ШАХТА "КОМСОМОЛЕЦЬ ДОНБАСУ"</v>
          </cell>
          <cell r="F86">
            <v>60201.548000000003</v>
          </cell>
          <cell r="G86">
            <v>60296.880299999997</v>
          </cell>
          <cell r="H86">
            <v>102513.792</v>
          </cell>
          <cell r="I86">
            <v>106088.962</v>
          </cell>
          <cell r="J86">
            <v>45792.0815</v>
          </cell>
          <cell r="K86">
            <v>0</v>
          </cell>
          <cell r="L86">
            <v>0</v>
          </cell>
          <cell r="M86">
            <v>3702.9595800000002</v>
          </cell>
          <cell r="N86">
            <v>3540.4371099999998</v>
          </cell>
        </row>
        <row r="87">
          <cell r="B87">
            <v>5</v>
          </cell>
          <cell r="C87" t="str">
            <v>ДОНЕЦЬКА ОБЛАСТЬ</v>
          </cell>
          <cell r="D87">
            <v>23182148</v>
          </cell>
          <cell r="E87" t="str">
            <v>АСОЦIАЦIЯ МАЛИХ ТА СПIЛЬНИХ ПIДПРИЄМСТВ У ВИГЛЯДI ТОВАРИСТВА З ОБМЕЖЕНОЮ ВIДПОВIДАЛЬНIСТЮ "ДА-ЛВ"</v>
          </cell>
          <cell r="F87">
            <v>90040.054799999998</v>
          </cell>
          <cell r="G87">
            <v>125598.57</v>
          </cell>
          <cell r="H87">
            <v>139767.696</v>
          </cell>
          <cell r="I87">
            <v>105315.393</v>
          </cell>
          <cell r="J87">
            <v>-20283.178</v>
          </cell>
          <cell r="K87">
            <v>0</v>
          </cell>
          <cell r="L87">
            <v>0</v>
          </cell>
          <cell r="M87">
            <v>24107.9653</v>
          </cell>
          <cell r="N87">
            <v>-35123.082999999999</v>
          </cell>
        </row>
        <row r="88">
          <cell r="B88">
            <v>5</v>
          </cell>
          <cell r="C88" t="str">
            <v>ДОНЕЦЬКА ОБЛАСТЬ</v>
          </cell>
          <cell r="D88">
            <v>34008678</v>
          </cell>
          <cell r="E88" t="str">
            <v>ТОВАРИСТВО З ОБМЕЖЕНОЮ ВIДПОВIДАЛЬНIСТЮ "ЛIКЕРО-ГОРIЛЧАНИЙ ЗАВОД "ЛIК"</v>
          </cell>
          <cell r="F88">
            <v>0</v>
          </cell>
          <cell r="G88">
            <v>0</v>
          </cell>
          <cell r="H88">
            <v>51437.694100000001</v>
          </cell>
          <cell r="I88">
            <v>87524.464500000002</v>
          </cell>
          <cell r="J88">
            <v>87524.464500000002</v>
          </cell>
          <cell r="K88">
            <v>0</v>
          </cell>
          <cell r="L88">
            <v>0</v>
          </cell>
          <cell r="M88">
            <v>35836.770499999999</v>
          </cell>
          <cell r="N88">
            <v>35836.770499999999</v>
          </cell>
        </row>
        <row r="89">
          <cell r="B89">
            <v>5</v>
          </cell>
          <cell r="C89" t="str">
            <v>ДОНЕЦЬКА ОБЛАСТЬ</v>
          </cell>
          <cell r="D89">
            <v>32186934</v>
          </cell>
          <cell r="E89" t="str">
            <v>ДЕРЖАВНЕ ПIДПРИЄМСТВО "ДОБРОПIЛЛЯВУГIЛЛЯ"</v>
          </cell>
          <cell r="F89">
            <v>79556.306899999996</v>
          </cell>
          <cell r="G89">
            <v>37518.21</v>
          </cell>
          <cell r="H89">
            <v>87548.419800000003</v>
          </cell>
          <cell r="I89">
            <v>86645.729300000006</v>
          </cell>
          <cell r="J89">
            <v>49127.519399999997</v>
          </cell>
          <cell r="K89">
            <v>75581.436000000002</v>
          </cell>
          <cell r="L89">
            <v>-31870.772000000001</v>
          </cell>
          <cell r="M89">
            <v>0.19395999999999999</v>
          </cell>
          <cell r="N89">
            <v>0.19378999999999999</v>
          </cell>
        </row>
        <row r="90">
          <cell r="B90">
            <v>5</v>
          </cell>
          <cell r="C90" t="str">
            <v>ДОНЕЦЬКА ОБЛАСТЬ</v>
          </cell>
          <cell r="D90">
            <v>23343582</v>
          </cell>
          <cell r="E90" t="str">
            <v>ВIДКРИТЕ АКЦIОНЕРНЕ ТОВАРИСТВО "ДОНБАСЕНЕРГО"</v>
          </cell>
          <cell r="F90">
            <v>132134.54199999999</v>
          </cell>
          <cell r="G90">
            <v>136854.81299999999</v>
          </cell>
          <cell r="H90">
            <v>74320.201499999996</v>
          </cell>
          <cell r="I90">
            <v>79518.650800000003</v>
          </cell>
          <cell r="J90">
            <v>-57336.161999999997</v>
          </cell>
          <cell r="K90">
            <v>0</v>
          </cell>
          <cell r="L90">
            <v>0</v>
          </cell>
          <cell r="M90">
            <v>10194.450000000001</v>
          </cell>
          <cell r="N90">
            <v>5167.3887699999996</v>
          </cell>
        </row>
        <row r="91">
          <cell r="B91">
            <v>5</v>
          </cell>
          <cell r="C91" t="str">
            <v>ДОНЕЦЬКА ОБЛАСТЬ</v>
          </cell>
          <cell r="D91">
            <v>191075</v>
          </cell>
          <cell r="E91" t="str">
            <v>ВIДКРИТЕ АКЦIОНЕРНЕ ТОВАРИСТВО "АВДIЄВСЬКИЙ КОКСОХIМIЧНИЙ ЗАВОД"</v>
          </cell>
          <cell r="F91">
            <v>201249.76199999999</v>
          </cell>
          <cell r="G91">
            <v>187654.48800000001</v>
          </cell>
          <cell r="H91">
            <v>73822.815499999997</v>
          </cell>
          <cell r="I91">
            <v>73234.007700000002</v>
          </cell>
          <cell r="J91">
            <v>-114420.48</v>
          </cell>
          <cell r="K91">
            <v>0</v>
          </cell>
          <cell r="L91">
            <v>0</v>
          </cell>
          <cell r="M91">
            <v>28495.497100000001</v>
          </cell>
          <cell r="N91">
            <v>-588.80787999999995</v>
          </cell>
        </row>
        <row r="92">
          <cell r="B92">
            <v>5</v>
          </cell>
          <cell r="C92" t="str">
            <v>ДОНЕЦЬКА ОБЛАСТЬ</v>
          </cell>
          <cell r="D92">
            <v>24815801</v>
          </cell>
          <cell r="E92" t="str">
            <v>ЗАКРИТЕ АКЦIОНЕРНЕ ТОВАРИСТВО "IЛЛIЧ-СТАЛЬ"</v>
          </cell>
          <cell r="F92">
            <v>98410.08</v>
          </cell>
          <cell r="G92">
            <v>98768.209799999997</v>
          </cell>
          <cell r="H92">
            <v>69383.207999999999</v>
          </cell>
          <cell r="I92">
            <v>70903.490600000005</v>
          </cell>
          <cell r="J92">
            <v>-27864.719000000001</v>
          </cell>
          <cell r="K92">
            <v>0</v>
          </cell>
          <cell r="L92">
            <v>0</v>
          </cell>
          <cell r="M92">
            <v>1902.1025999999999</v>
          </cell>
          <cell r="N92">
            <v>1520.2825800000001</v>
          </cell>
        </row>
        <row r="93">
          <cell r="B93">
            <v>5</v>
          </cell>
          <cell r="C93" t="str">
            <v>ДОНЕЦЬКА ОБЛАСТЬ</v>
          </cell>
          <cell r="D93">
            <v>33161769</v>
          </cell>
          <cell r="E93" t="str">
            <v>ДЕРЖАВНЕ ПIДПРИЄМСТВО "ДОНЕЦЬКА ВУГIЛЬНА ЕНЕРГЕТИЧНА КОМПАНIЯ"</v>
          </cell>
          <cell r="F93">
            <v>174544.84099999999</v>
          </cell>
          <cell r="G93">
            <v>117192.425</v>
          </cell>
          <cell r="H93">
            <v>-561.81503999999995</v>
          </cell>
          <cell r="I93">
            <v>66592.867499999993</v>
          </cell>
          <cell r="J93">
            <v>-50599.557000000001</v>
          </cell>
          <cell r="K93">
            <v>25959.956399999999</v>
          </cell>
          <cell r="L93">
            <v>-76454.149000000005</v>
          </cell>
          <cell r="M93">
            <v>0</v>
          </cell>
          <cell r="N93">
            <v>0</v>
          </cell>
        </row>
        <row r="94">
          <cell r="B94">
            <v>5</v>
          </cell>
          <cell r="C94" t="str">
            <v>ДОНЕЦЬКА ОБЛАСТЬ</v>
          </cell>
          <cell r="D94">
            <v>174846</v>
          </cell>
          <cell r="E94" t="str">
            <v>ОРЕНДНЕ ПIДРИЄМСТВО "ШАХТА IМЕНI О.Ф.ЗАСЯДЬКА"</v>
          </cell>
          <cell r="F94">
            <v>91101.403699999995</v>
          </cell>
          <cell r="G94">
            <v>92068.782900000006</v>
          </cell>
          <cell r="H94">
            <v>53812.079899999997</v>
          </cell>
          <cell r="I94">
            <v>57800.9473</v>
          </cell>
          <cell r="J94">
            <v>-34267.836000000003</v>
          </cell>
          <cell r="K94">
            <v>0</v>
          </cell>
          <cell r="L94">
            <v>0</v>
          </cell>
          <cell r="M94">
            <v>4343.1917599999997</v>
          </cell>
          <cell r="N94">
            <v>3970.96423</v>
          </cell>
        </row>
        <row r="95">
          <cell r="B95">
            <v>5</v>
          </cell>
          <cell r="C95" t="str">
            <v>ДОНЕЦЬКА ОБЛАСТЬ</v>
          </cell>
          <cell r="D95">
            <v>31599557</v>
          </cell>
          <cell r="E95" t="str">
            <v>ДЕРЖАВНЕ ПIДПРИЄМСТВО "ВУГIЛЬНА КОМПАНIЯ "КРАСНОЛИМАНСЬКА"</v>
          </cell>
          <cell r="F95">
            <v>47775.972699999998</v>
          </cell>
          <cell r="G95">
            <v>47827.842100000002</v>
          </cell>
          <cell r="H95">
            <v>53007.446400000001</v>
          </cell>
          <cell r="I95">
            <v>56719.3001</v>
          </cell>
          <cell r="J95">
            <v>8891.4580100000003</v>
          </cell>
          <cell r="K95">
            <v>0</v>
          </cell>
          <cell r="L95">
            <v>0</v>
          </cell>
          <cell r="M95">
            <v>3773.14021</v>
          </cell>
          <cell r="N95">
            <v>3711.84413</v>
          </cell>
        </row>
        <row r="96">
          <cell r="B96">
            <v>5</v>
          </cell>
          <cell r="C96" t="str">
            <v>ДОНЕЦЬКА ОБЛАСТЬ</v>
          </cell>
          <cell r="D96">
            <v>30939178</v>
          </cell>
          <cell r="E96" t="str">
            <v>ЗАКРИТЕ АКЦIОНЕРНЕ ТОВАРИСТВО "ДОНЕЦЬКСТАЛЬ" - МЕТАЛУРГIЙНИЙ ЗАВОД"</v>
          </cell>
          <cell r="F96">
            <v>101038.204</v>
          </cell>
          <cell r="G96">
            <v>70446.774099999995</v>
          </cell>
          <cell r="H96">
            <v>49036.989600000001</v>
          </cell>
          <cell r="I96">
            <v>55851.928800000002</v>
          </cell>
          <cell r="J96">
            <v>-14594.844999999999</v>
          </cell>
          <cell r="K96">
            <v>0</v>
          </cell>
          <cell r="L96">
            <v>0</v>
          </cell>
          <cell r="M96">
            <v>12090.6792</v>
          </cell>
          <cell r="N96">
            <v>6807.1024600000001</v>
          </cell>
        </row>
        <row r="97">
          <cell r="B97">
            <v>5</v>
          </cell>
          <cell r="C97" t="str">
            <v>ДОНЕЦЬКА ОБЛАСТЬ</v>
          </cell>
          <cell r="D97">
            <v>33654855</v>
          </cell>
          <cell r="E97" t="str">
            <v>КОРПОРАЦIЯ "ДОНБАСЬКА ПАЛИВНО-ЕНЕРГЕТИЧНА КОМПАНIЯ"</v>
          </cell>
          <cell r="F97">
            <v>69.463999999999999</v>
          </cell>
          <cell r="G97">
            <v>69.5</v>
          </cell>
          <cell r="H97">
            <v>48339.813800000004</v>
          </cell>
          <cell r="I97">
            <v>54044.570599999999</v>
          </cell>
          <cell r="J97">
            <v>53975.070599999999</v>
          </cell>
          <cell r="K97">
            <v>0</v>
          </cell>
          <cell r="L97">
            <v>0</v>
          </cell>
          <cell r="M97">
            <v>5699.2209199999998</v>
          </cell>
          <cell r="N97">
            <v>5699.1849199999997</v>
          </cell>
        </row>
        <row r="98">
          <cell r="B98">
            <v>5</v>
          </cell>
          <cell r="C98" t="str">
            <v>ДОНЕЦЬКА ОБЛАСТЬ</v>
          </cell>
          <cell r="D98">
            <v>377457</v>
          </cell>
          <cell r="E98" t="str">
            <v>ЗАКРИТЕ АКЦIОНЕРНЕ ТОВАРИСТВО "САРМАТ"</v>
          </cell>
          <cell r="F98">
            <v>66157.136599999998</v>
          </cell>
          <cell r="G98">
            <v>63853.4663</v>
          </cell>
          <cell r="H98">
            <v>50517.779199999997</v>
          </cell>
          <cell r="I98">
            <v>53212.617200000001</v>
          </cell>
          <cell r="J98">
            <v>-10640.849</v>
          </cell>
          <cell r="K98">
            <v>0</v>
          </cell>
          <cell r="L98">
            <v>0</v>
          </cell>
          <cell r="M98">
            <v>3270.0790699999998</v>
          </cell>
          <cell r="N98">
            <v>2689.6223</v>
          </cell>
        </row>
        <row r="99">
          <cell r="B99">
            <v>5</v>
          </cell>
          <cell r="C99" t="str">
            <v>ДОНЕЦЬКА ОБЛАСТЬ</v>
          </cell>
          <cell r="D99">
            <v>33426253</v>
          </cell>
          <cell r="E99" t="str">
            <v>ДЕРЖАВНЕ ПIДПРИЄМСТВО "СЕЛИДIВВУГIЛЛЯ"</v>
          </cell>
          <cell r="F99">
            <v>9827.5301199999994</v>
          </cell>
          <cell r="G99">
            <v>12656.4737</v>
          </cell>
          <cell r="H99">
            <v>48741.823400000001</v>
          </cell>
          <cell r="I99">
            <v>50789.404300000002</v>
          </cell>
          <cell r="J99">
            <v>38132.9306</v>
          </cell>
          <cell r="K99">
            <v>87059.7549</v>
          </cell>
          <cell r="L99">
            <v>11193.805899999999</v>
          </cell>
          <cell r="M99">
            <v>1.4762500000000001</v>
          </cell>
          <cell r="N99">
            <v>1.4762500000000001</v>
          </cell>
        </row>
        <row r="100">
          <cell r="B100">
            <v>5</v>
          </cell>
          <cell r="C100" t="str">
            <v>ДОНЕЦЬКА ОБЛАСТЬ</v>
          </cell>
          <cell r="D100">
            <v>20325495</v>
          </cell>
          <cell r="E100" t="str">
            <v>ТОВАРИСТВО З ОБМЕЖЕНОЮ ВIДПОВIДАЛЬНIСТЮ "ДОНЕЦЬКИЙ ЛIКЕРО-ГОРIЛЧАНИЙ ЗАВОД "ЛIК"</v>
          </cell>
          <cell r="F100">
            <v>90052.459199999998</v>
          </cell>
          <cell r="G100">
            <v>90209.765899999999</v>
          </cell>
          <cell r="H100">
            <v>94298.918099999995</v>
          </cell>
          <cell r="I100">
            <v>43977.793799999999</v>
          </cell>
          <cell r="J100">
            <v>-46231.972000000002</v>
          </cell>
          <cell r="K100">
            <v>0</v>
          </cell>
          <cell r="L100">
            <v>0</v>
          </cell>
          <cell r="M100">
            <v>14847.293799999999</v>
          </cell>
          <cell r="N100">
            <v>-50576.502999999997</v>
          </cell>
        </row>
        <row r="101">
          <cell r="B101">
            <v>5</v>
          </cell>
          <cell r="C101" t="str">
            <v>ДОНЕЦЬКА ОБЛАСТЬ</v>
          </cell>
          <cell r="D101">
            <v>191035</v>
          </cell>
          <cell r="E101" t="str">
            <v>ВIДКРИТЕ АКЦIОНЕРНЕ ТОВАРИСТВО "ЯСИНIВСЬКИЙ КОКСОХIМIЧНИЙ ЗАВОД"</v>
          </cell>
          <cell r="F101">
            <v>34029.064700000003</v>
          </cell>
          <cell r="G101">
            <v>26093.957999999999</v>
          </cell>
          <cell r="H101">
            <v>42672.891100000001</v>
          </cell>
          <cell r="I101">
            <v>43838.733999999997</v>
          </cell>
          <cell r="J101">
            <v>17744.776000000002</v>
          </cell>
          <cell r="K101">
            <v>0</v>
          </cell>
          <cell r="L101">
            <v>0</v>
          </cell>
          <cell r="M101">
            <v>1266.4514799999999</v>
          </cell>
          <cell r="N101">
            <v>1165.8429100000001</v>
          </cell>
        </row>
        <row r="102">
          <cell r="B102">
            <v>6</v>
          </cell>
          <cell r="C102" t="str">
            <v>ЖИТОМИРСЬКА ОБЛАСТЬ</v>
          </cell>
          <cell r="D102">
            <v>375504</v>
          </cell>
          <cell r="E102" t="str">
            <v>ДЕРЖАВНЕ ПIДПРИЄМСТВО "ЖИТОМИРСЬКИЙ ЛIКЕРО-ГОРIЛЧАНИЙ ЗАВОД"</v>
          </cell>
          <cell r="F102">
            <v>48593.1728</v>
          </cell>
          <cell r="G102">
            <v>56498.462399999997</v>
          </cell>
          <cell r="H102">
            <v>76439.554499999998</v>
          </cell>
          <cell r="I102">
            <v>76325.114799999996</v>
          </cell>
          <cell r="J102">
            <v>19826.652399999999</v>
          </cell>
          <cell r="K102">
            <v>0</v>
          </cell>
          <cell r="L102">
            <v>0</v>
          </cell>
          <cell r="M102">
            <v>12651.7174</v>
          </cell>
          <cell r="N102">
            <v>-3126.1532000000002</v>
          </cell>
        </row>
        <row r="103">
          <cell r="B103">
            <v>6</v>
          </cell>
          <cell r="C103" t="str">
            <v>ЖИТОМИРСЬКА ОБЛАСТЬ</v>
          </cell>
          <cell r="D103">
            <v>22048622</v>
          </cell>
          <cell r="E103" t="str">
            <v>ВIДКРИТЕ АКЦIОНЕРНЕ ТОВАРИСТВО "ЕНЕРГОПОСТАЧАЛЬНА КОМПАНIЯ "ЖИТОМИРОБЛЕНЕРГО"</v>
          </cell>
          <cell r="F103">
            <v>28296.951400000002</v>
          </cell>
          <cell r="G103">
            <v>27303.450199999999</v>
          </cell>
          <cell r="H103">
            <v>32390.1613</v>
          </cell>
          <cell r="I103">
            <v>37533.044300000001</v>
          </cell>
          <cell r="J103">
            <v>10229.5941</v>
          </cell>
          <cell r="K103">
            <v>0</v>
          </cell>
          <cell r="L103">
            <v>-1441.4398000000001</v>
          </cell>
          <cell r="M103">
            <v>4070.7613000000001</v>
          </cell>
          <cell r="N103">
            <v>4065.94265</v>
          </cell>
        </row>
        <row r="104">
          <cell r="B104">
            <v>6</v>
          </cell>
          <cell r="C104" t="str">
            <v>ЖИТОМИРСЬКА ОБЛАСТЬ</v>
          </cell>
          <cell r="D104">
            <v>33173968</v>
          </cell>
          <cell r="E104" t="str">
            <v>ФIЛIЯ "IРШАНСЬКИЙ ГIРНИЧО-ЗБАГАЧУВАЛЬНИЙ КОМБIНАТ" ЗАКРИТОГО АКЦIОНЕРНОГО ТОВАРИСТВА "КРИМСЬКИЙ ТИТАН"</v>
          </cell>
          <cell r="F104">
            <v>18303.754400000002</v>
          </cell>
          <cell r="G104">
            <v>18355.6597</v>
          </cell>
          <cell r="H104">
            <v>19525.134999999998</v>
          </cell>
          <cell r="I104">
            <v>20048.105200000002</v>
          </cell>
          <cell r="J104">
            <v>1692.44543</v>
          </cell>
          <cell r="K104">
            <v>0</v>
          </cell>
          <cell r="L104">
            <v>0</v>
          </cell>
          <cell r="M104">
            <v>676.77787000000001</v>
          </cell>
          <cell r="N104">
            <v>521.54638</v>
          </cell>
        </row>
        <row r="105">
          <cell r="B105">
            <v>6</v>
          </cell>
          <cell r="C105" t="str">
            <v>ЖИТОМИРСЬКА ОБЛАСТЬ</v>
          </cell>
          <cell r="D105">
            <v>290676</v>
          </cell>
          <cell r="E105" t="str">
            <v>ВIДКРИТЕ АКЦIОНЕРНЕ ТОВАРИСТВО "ЖИТОМИРСЬКИЙ КОМБIНАТ СИЛIКАТНИХ ВИРОБIВ"</v>
          </cell>
          <cell r="F105">
            <v>9149.27765</v>
          </cell>
          <cell r="G105">
            <v>8857.1475599999994</v>
          </cell>
          <cell r="H105">
            <v>12209.607</v>
          </cell>
          <cell r="I105">
            <v>12432.157499999999</v>
          </cell>
          <cell r="J105">
            <v>3575.0099399999999</v>
          </cell>
          <cell r="K105">
            <v>0</v>
          </cell>
          <cell r="L105">
            <v>0</v>
          </cell>
          <cell r="M105">
            <v>236.10646</v>
          </cell>
          <cell r="N105">
            <v>221.73846</v>
          </cell>
        </row>
        <row r="106">
          <cell r="B106">
            <v>6</v>
          </cell>
          <cell r="C106" t="str">
            <v>ЖИТОМИРСЬКА ОБЛАСТЬ</v>
          </cell>
          <cell r="D106">
            <v>32008278</v>
          </cell>
          <cell r="E106" t="str">
            <v>ДОЧIРНЄ ПIДПРИЄМСТВО ЖИТОМИРСЬКИЙ ОБЛАВТОДОР ВIДКРИТОГО АКЦIОНЕРНОГО ТОВАРИСТВА "ДЕРЖАВНА АКЦIОНЕРНА КОМПАНIЯ "АВТОМОБIЛЬНI ДОРОГИ УКРАЇНИ"</v>
          </cell>
          <cell r="F106">
            <v>9932.6710999999996</v>
          </cell>
          <cell r="G106">
            <v>10230.369199999999</v>
          </cell>
          <cell r="H106">
            <v>9432.3466000000008</v>
          </cell>
          <cell r="I106">
            <v>10503.1106</v>
          </cell>
          <cell r="J106">
            <v>272.74135999999999</v>
          </cell>
          <cell r="K106">
            <v>0</v>
          </cell>
          <cell r="L106">
            <v>0</v>
          </cell>
          <cell r="M106">
            <v>1387.5012400000001</v>
          </cell>
          <cell r="N106">
            <v>1080.7639999999999</v>
          </cell>
        </row>
        <row r="107">
          <cell r="B107">
            <v>6</v>
          </cell>
          <cell r="C107" t="str">
            <v>ЖИТОМИРСЬКА ОБЛАСТЬ</v>
          </cell>
          <cell r="D107">
            <v>282406</v>
          </cell>
          <cell r="E107" t="str">
            <v>ВIДКРИТЕ АКЦIОНЕРНЕ ТОВАРИСТВО КОРОСТЕНСЬКИЙ ЗАВОД ЗАЛIЗОБЕТОННИХ ШПАЛ</v>
          </cell>
          <cell r="F107">
            <v>8804.4796800000004</v>
          </cell>
          <cell r="G107">
            <v>8987.49</v>
          </cell>
          <cell r="H107">
            <v>9107.9029800000008</v>
          </cell>
          <cell r="I107">
            <v>8993.607</v>
          </cell>
          <cell r="J107">
            <v>6.117</v>
          </cell>
          <cell r="K107">
            <v>0</v>
          </cell>
          <cell r="L107">
            <v>0</v>
          </cell>
          <cell r="M107">
            <v>126.43061</v>
          </cell>
          <cell r="N107">
            <v>-114.29704</v>
          </cell>
        </row>
        <row r="108">
          <cell r="B108">
            <v>6</v>
          </cell>
          <cell r="C108" t="str">
            <v>ЖИТОМИРСЬКА ОБЛАСТЬ</v>
          </cell>
          <cell r="D108">
            <v>1413394</v>
          </cell>
          <cell r="E108" t="str">
            <v>ВIДКРИТЕ АКЦIОНЕРНЕ ТОВАРИСТВО "ЖИТОМИРСЬКИЙ ЗАВОД ОГОРОДЖУВАЛЬНИХ КОНСТРУКЦIЙ"</v>
          </cell>
          <cell r="F108">
            <v>2526.9635400000002</v>
          </cell>
          <cell r="G108">
            <v>2536.0488799999998</v>
          </cell>
          <cell r="H108">
            <v>7542.7671799999998</v>
          </cell>
          <cell r="I108">
            <v>8024.3503000000001</v>
          </cell>
          <cell r="J108">
            <v>5488.3014199999998</v>
          </cell>
          <cell r="K108">
            <v>0</v>
          </cell>
          <cell r="L108">
            <v>0</v>
          </cell>
          <cell r="M108">
            <v>501.93990000000002</v>
          </cell>
          <cell r="N108">
            <v>481.58312999999998</v>
          </cell>
        </row>
        <row r="109">
          <cell r="B109">
            <v>6</v>
          </cell>
          <cell r="C109" t="str">
            <v>ЖИТОМИРСЬКА ОБЛАСТЬ</v>
          </cell>
          <cell r="D109">
            <v>3344071</v>
          </cell>
          <cell r="E109" t="str">
            <v>ВIДКРИТЕ АКЦIОНЕРНЕ ТОВАРИСТВО ПО ГАЗОПОСТАЧАННЮ ТА ГАЗИФIКАЦIЇ "ЖИТОМИРГАЗ"</v>
          </cell>
          <cell r="F109">
            <v>6711.4679400000005</v>
          </cell>
          <cell r="G109">
            <v>6821.1053499999998</v>
          </cell>
          <cell r="H109">
            <v>7817.5346900000004</v>
          </cell>
          <cell r="I109">
            <v>7713.9798300000002</v>
          </cell>
          <cell r="J109">
            <v>892.87447999999995</v>
          </cell>
          <cell r="K109">
            <v>0</v>
          </cell>
          <cell r="L109">
            <v>0</v>
          </cell>
          <cell r="M109">
            <v>235.65958000000001</v>
          </cell>
          <cell r="N109">
            <v>-127.03180999999999</v>
          </cell>
        </row>
        <row r="110">
          <cell r="B110">
            <v>6</v>
          </cell>
          <cell r="C110" t="str">
            <v>ЖИТОМИРСЬКА ОБЛАСТЬ</v>
          </cell>
          <cell r="D110">
            <v>182863</v>
          </cell>
          <cell r="E110" t="str">
            <v>ВIДКРИТЕ АКЦIОНЕРНЕ ТОВАРИСТВО ЖИТОМИРСЬКИЙ МАСЛОЗАВОД</v>
          </cell>
          <cell r="F110">
            <v>2584.8449000000001</v>
          </cell>
          <cell r="G110">
            <v>1435.77459</v>
          </cell>
          <cell r="H110">
            <v>8056.2935799999996</v>
          </cell>
          <cell r="I110">
            <v>7118.4087600000003</v>
          </cell>
          <cell r="J110">
            <v>5682.6341700000003</v>
          </cell>
          <cell r="K110">
            <v>0</v>
          </cell>
          <cell r="L110">
            <v>0</v>
          </cell>
          <cell r="M110">
            <v>442.49113</v>
          </cell>
          <cell r="N110">
            <v>-958.06989999999996</v>
          </cell>
        </row>
        <row r="111">
          <cell r="B111">
            <v>6</v>
          </cell>
          <cell r="C111" t="str">
            <v>ЖИТОМИРСЬКА ОБЛАСТЬ</v>
          </cell>
          <cell r="D111">
            <v>5418342</v>
          </cell>
          <cell r="E111" t="str">
            <v>ТОВАРИСТВО З ОБМЕЖЕНОЮ ВIДПОВIДАЛЬНIСТЮ "БЕРДИЧIВСЬКИЙ ПИВОВАРНИЙ ЗАВОД"</v>
          </cell>
          <cell r="F111">
            <v>5264.8615900000004</v>
          </cell>
          <cell r="G111">
            <v>5243.0476600000002</v>
          </cell>
          <cell r="H111">
            <v>5557.9450399999996</v>
          </cell>
          <cell r="I111">
            <v>5879.6632</v>
          </cell>
          <cell r="J111">
            <v>636.61554000000001</v>
          </cell>
          <cell r="K111">
            <v>0</v>
          </cell>
          <cell r="L111">
            <v>0</v>
          </cell>
          <cell r="M111">
            <v>489.99549000000002</v>
          </cell>
          <cell r="N111">
            <v>321.32916</v>
          </cell>
        </row>
        <row r="112">
          <cell r="B112">
            <v>6</v>
          </cell>
          <cell r="C112" t="str">
            <v>ЖИТОМИРСЬКА ОБЛАСТЬ</v>
          </cell>
          <cell r="D112">
            <v>32085195</v>
          </cell>
          <cell r="E112" t="str">
            <v>ДОЧIРНЄ ПIДПРИЄМСТВО "РИТМ" ТОВАРИСТВА З ОБМЕЖЕНОЮ ВIДПОВIДАЛЬНIСТЮ "РОСТ"</v>
          </cell>
          <cell r="F112">
            <v>2917.0571</v>
          </cell>
          <cell r="G112">
            <v>2676.6192799999999</v>
          </cell>
          <cell r="H112">
            <v>5291.4608200000002</v>
          </cell>
          <cell r="I112">
            <v>5338.4417899999999</v>
          </cell>
          <cell r="J112">
            <v>2661.82251</v>
          </cell>
          <cell r="K112">
            <v>0</v>
          </cell>
          <cell r="L112">
            <v>0</v>
          </cell>
          <cell r="M112">
            <v>50.471789999999999</v>
          </cell>
          <cell r="N112">
            <v>44.515360000000001</v>
          </cell>
        </row>
        <row r="113">
          <cell r="B113">
            <v>6</v>
          </cell>
          <cell r="C113" t="str">
            <v>ЖИТОМИРСЬКА ОБЛАСТЬ</v>
          </cell>
          <cell r="D113">
            <v>382071</v>
          </cell>
          <cell r="E113" t="str">
            <v>ЗАКРИТЕ АКЦIОНЕРНЕ ТОВАРИСТВО "ЖИТОМИРСЬКI ЛАСОЩI"</v>
          </cell>
          <cell r="F113">
            <v>4622.9671600000001</v>
          </cell>
          <cell r="G113">
            <v>6091.7245000000003</v>
          </cell>
          <cell r="H113">
            <v>9145.3117299999994</v>
          </cell>
          <cell r="I113">
            <v>5256.7943100000002</v>
          </cell>
          <cell r="J113">
            <v>-834.93019000000004</v>
          </cell>
          <cell r="K113">
            <v>0</v>
          </cell>
          <cell r="L113">
            <v>0</v>
          </cell>
          <cell r="M113">
            <v>27.902090000000001</v>
          </cell>
          <cell r="N113">
            <v>-3888.5174000000002</v>
          </cell>
        </row>
        <row r="114">
          <cell r="B114">
            <v>6</v>
          </cell>
          <cell r="C114" t="str">
            <v>ЖИТОМИРСЬКА ОБЛАСТЬ</v>
          </cell>
          <cell r="D114">
            <v>30741096</v>
          </cell>
          <cell r="E114" t="str">
            <v>"БЕРДИЧIВСЬКА СОЛОДОВА КОМПАНIЯ"</v>
          </cell>
          <cell r="F114">
            <v>3890.1813099999999</v>
          </cell>
          <cell r="G114">
            <v>3610.3057600000002</v>
          </cell>
          <cell r="H114">
            <v>4908.3676599999999</v>
          </cell>
          <cell r="I114">
            <v>4865.2025100000001</v>
          </cell>
          <cell r="J114">
            <v>1254.8967500000001</v>
          </cell>
          <cell r="K114">
            <v>0</v>
          </cell>
          <cell r="L114">
            <v>0</v>
          </cell>
          <cell r="M114">
            <v>113.57653000000001</v>
          </cell>
          <cell r="N114">
            <v>-43.208300000000001</v>
          </cell>
        </row>
        <row r="115">
          <cell r="B115">
            <v>6</v>
          </cell>
          <cell r="C115" t="str">
            <v>ЖИТОМИРСЬКА ОБЛАСТЬ</v>
          </cell>
          <cell r="D115">
            <v>307230</v>
          </cell>
          <cell r="E115" t="str">
            <v>АКЦIОНЕРНЕ ТОВАРИСТВО ЗАКРИТОГО ТИПУ "УКРАЇНА"</v>
          </cell>
          <cell r="F115">
            <v>3060.3206599999999</v>
          </cell>
          <cell r="G115">
            <v>3041.8872099999999</v>
          </cell>
          <cell r="H115">
            <v>4769.3899000000001</v>
          </cell>
          <cell r="I115">
            <v>4845.5103200000003</v>
          </cell>
          <cell r="J115">
            <v>1803.62311</v>
          </cell>
          <cell r="K115">
            <v>0</v>
          </cell>
          <cell r="L115">
            <v>0</v>
          </cell>
          <cell r="M115">
            <v>75.161739999999995</v>
          </cell>
          <cell r="N115">
            <v>73.746719999999996</v>
          </cell>
        </row>
        <row r="116">
          <cell r="B116">
            <v>6</v>
          </cell>
          <cell r="C116" t="str">
            <v>ЖИТОМИРСЬКА ОБЛАСТЬ</v>
          </cell>
          <cell r="D116">
            <v>30853412</v>
          </cell>
          <cell r="E116" t="str">
            <v>ТОВАРИСТВО З ОБМЕЖЕНОЮ ВIДПОВIДАЛЬНIСТЮ "СПIЛЬНЕ УКРАЇНСЬКО-НIМЕЦЬКЕ ПIДПРИЄМСТВО "АТЕМ-ФРАНК"</v>
          </cell>
          <cell r="F116">
            <v>2570.20444</v>
          </cell>
          <cell r="G116">
            <v>2470.75</v>
          </cell>
          <cell r="H116">
            <v>4765.10034</v>
          </cell>
          <cell r="I116">
            <v>4833.4997800000001</v>
          </cell>
          <cell r="J116">
            <v>2362.7497800000001</v>
          </cell>
          <cell r="K116">
            <v>0</v>
          </cell>
          <cell r="L116">
            <v>0</v>
          </cell>
          <cell r="M116">
            <v>75.369709999999998</v>
          </cell>
          <cell r="N116">
            <v>68.388840000000002</v>
          </cell>
        </row>
        <row r="117">
          <cell r="B117">
            <v>6</v>
          </cell>
          <cell r="C117" t="str">
            <v>ЖИТОМИРСЬКА ОБЛАСТЬ</v>
          </cell>
          <cell r="D117">
            <v>3563198</v>
          </cell>
          <cell r="E117" t="str">
            <v>ВIДКРИТЕ АКЦIОНЕРНЕ ТОВАРИСТВО "АГРОТЕПЛОМАШ"</v>
          </cell>
          <cell r="F117">
            <v>3305.53152</v>
          </cell>
          <cell r="G117">
            <v>3375.67326</v>
          </cell>
          <cell r="H117">
            <v>4233.2470000000003</v>
          </cell>
          <cell r="I117">
            <v>4375.3469500000001</v>
          </cell>
          <cell r="J117">
            <v>999.67368999999997</v>
          </cell>
          <cell r="K117">
            <v>0</v>
          </cell>
          <cell r="L117">
            <v>0</v>
          </cell>
          <cell r="M117">
            <v>226.40090000000001</v>
          </cell>
          <cell r="N117">
            <v>142.09893</v>
          </cell>
        </row>
        <row r="118">
          <cell r="B118">
            <v>6</v>
          </cell>
          <cell r="C118" t="str">
            <v>ЖИТОМИРСЬКА ОБЛАСТЬ</v>
          </cell>
          <cell r="D118">
            <v>13560309</v>
          </cell>
          <cell r="E118" t="str">
            <v>ТОВАРИСТВО З ОБМЕЖЕНОЮ ВIДПОВIДАЛЬНIСТЮ "ЕКТА-ПРОМ"</v>
          </cell>
          <cell r="F118">
            <v>1313.5727899999999</v>
          </cell>
          <cell r="G118">
            <v>1557.9141299999999</v>
          </cell>
          <cell r="H118">
            <v>3855.6453999999999</v>
          </cell>
          <cell r="I118">
            <v>4090.1383000000001</v>
          </cell>
          <cell r="J118">
            <v>2532.22417</v>
          </cell>
          <cell r="K118">
            <v>0</v>
          </cell>
          <cell r="L118">
            <v>0</v>
          </cell>
          <cell r="M118">
            <v>486.29313999999999</v>
          </cell>
          <cell r="N118">
            <v>234.49288999999999</v>
          </cell>
        </row>
        <row r="119">
          <cell r="B119">
            <v>6</v>
          </cell>
          <cell r="C119" t="str">
            <v>ЖИТОМИРСЬКА ОБЛАСТЬ</v>
          </cell>
          <cell r="D119">
            <v>5478806</v>
          </cell>
          <cell r="E119" t="str">
            <v>ЖИТОМИРСЬКЕ ОРЕНДНЕ ПIДПРИЄМСТВО ТЕПЛОВИХ МЕРЕЖ "ЖИТОМИРТЕПЛОКОМУНЕНЕРГО"</v>
          </cell>
          <cell r="F119">
            <v>2453.9153200000001</v>
          </cell>
          <cell r="G119">
            <v>2979.5092800000002</v>
          </cell>
          <cell r="H119">
            <v>3645.24658</v>
          </cell>
          <cell r="I119">
            <v>3901.8193099999999</v>
          </cell>
          <cell r="J119">
            <v>922.31002999999998</v>
          </cell>
          <cell r="K119">
            <v>0</v>
          </cell>
          <cell r="L119">
            <v>0</v>
          </cell>
          <cell r="M119">
            <v>448.72564999999997</v>
          </cell>
          <cell r="N119">
            <v>99.271090000000001</v>
          </cell>
        </row>
        <row r="120">
          <cell r="B120">
            <v>6</v>
          </cell>
          <cell r="C120" t="str">
            <v>ЖИТОМИРСЬКА ОБЛАСТЬ</v>
          </cell>
          <cell r="D120">
            <v>1374567</v>
          </cell>
          <cell r="E120" t="str">
            <v>ВIДКРИТЕ АКЦIОНЕРНЕ ТОВАРИСТВО "КОРОСТЕНСЬКИЙ ЩЕБЗАВОД"</v>
          </cell>
          <cell r="F120">
            <v>3319.3069799999998</v>
          </cell>
          <cell r="G120">
            <v>3326.7915899999998</v>
          </cell>
          <cell r="H120">
            <v>3614.8610899999999</v>
          </cell>
          <cell r="I120">
            <v>3635.9177399999999</v>
          </cell>
          <cell r="J120">
            <v>309.12615</v>
          </cell>
          <cell r="K120">
            <v>0</v>
          </cell>
          <cell r="L120">
            <v>0</v>
          </cell>
          <cell r="M120">
            <v>38.291519999999998</v>
          </cell>
          <cell r="N120">
            <v>21.056650000000001</v>
          </cell>
        </row>
        <row r="121">
          <cell r="B121">
            <v>6</v>
          </cell>
          <cell r="C121" t="str">
            <v>ЖИТОМИРСЬКА ОБЛАСТЬ</v>
          </cell>
          <cell r="D121">
            <v>31106292</v>
          </cell>
          <cell r="E121" t="str">
            <v>ТОВАРИСТВО З ОБМЕЖЕНОЮ ВIДПОВIДАЛЬНIСТЮ ФАБРИКА "КЛАСУМ"</v>
          </cell>
          <cell r="F121">
            <v>3145.0802199999998</v>
          </cell>
          <cell r="G121">
            <v>3136.3273899999999</v>
          </cell>
          <cell r="H121">
            <v>3290.5839599999999</v>
          </cell>
          <cell r="I121">
            <v>3546.0282999999999</v>
          </cell>
          <cell r="J121">
            <v>409.70091000000002</v>
          </cell>
          <cell r="K121">
            <v>0</v>
          </cell>
          <cell r="L121">
            <v>0</v>
          </cell>
          <cell r="M121">
            <v>235.44359</v>
          </cell>
          <cell r="N121">
            <v>229.51485</v>
          </cell>
        </row>
        <row r="122">
          <cell r="B122">
            <v>7</v>
          </cell>
          <cell r="C122" t="str">
            <v>ЗАКАРПАТСЬКА ОБЛАСТЬ</v>
          </cell>
          <cell r="D122">
            <v>30913130</v>
          </cell>
          <cell r="E122" t="str">
            <v>ЗАКРИТЕ АКЦIОНЕРНЕ ТОВАРИСТВО "ЄВРОКАР"</v>
          </cell>
          <cell r="F122">
            <v>80251.653399999996</v>
          </cell>
          <cell r="G122">
            <v>82056.463699999993</v>
          </cell>
          <cell r="H122">
            <v>115519.40399999999</v>
          </cell>
          <cell r="I122">
            <v>117779.482</v>
          </cell>
          <cell r="J122">
            <v>35723.018499999998</v>
          </cell>
          <cell r="K122">
            <v>7.1190000000000003E-2</v>
          </cell>
          <cell r="L122">
            <v>7.1190000000000003E-2</v>
          </cell>
          <cell r="M122">
            <v>4634.2731599999997</v>
          </cell>
          <cell r="N122">
            <v>2259.89768</v>
          </cell>
        </row>
        <row r="123">
          <cell r="B123">
            <v>7</v>
          </cell>
          <cell r="C123" t="str">
            <v>ЗАКАРПАТСЬКА ОБЛАСТЬ</v>
          </cell>
          <cell r="D123">
            <v>131529</v>
          </cell>
          <cell r="E123" t="str">
            <v>ВIДКРИТЕ АКЦIОНЕРНЕ ТОВАРИСТВО "ЕНЕРГОПОСТАЧАЛЬНА КОМПАНIЯ "ЗАКАРПАТТЯОБЛЕНЕРГО"</v>
          </cell>
          <cell r="F123">
            <v>12613.557000000001</v>
          </cell>
          <cell r="G123">
            <v>11590.575199999999</v>
          </cell>
          <cell r="H123">
            <v>17319.042099999999</v>
          </cell>
          <cell r="I123">
            <v>22527.7372</v>
          </cell>
          <cell r="J123">
            <v>10937.162</v>
          </cell>
          <cell r="K123">
            <v>0</v>
          </cell>
          <cell r="L123">
            <v>-1616.1588999999999</v>
          </cell>
          <cell r="M123">
            <v>3408.12401</v>
          </cell>
          <cell r="N123">
            <v>3406.5955600000002</v>
          </cell>
        </row>
        <row r="124">
          <cell r="B124">
            <v>7</v>
          </cell>
          <cell r="C124" t="str">
            <v>ЗАКАРПАТСЬКА ОБЛАСТЬ</v>
          </cell>
          <cell r="D124">
            <v>412122</v>
          </cell>
          <cell r="E124" t="str">
            <v>ОРЕНДНЕ ПIДПРИЄМСТВО "УЖГОРОДСЬКИЙ КОНЬЯЧНИЙ ЗАВОД"</v>
          </cell>
          <cell r="F124">
            <v>18942.440900000001</v>
          </cell>
          <cell r="G124">
            <v>22701.845000000001</v>
          </cell>
          <cell r="H124">
            <v>22466.2228</v>
          </cell>
          <cell r="I124">
            <v>21154.309600000001</v>
          </cell>
          <cell r="J124">
            <v>-1547.5354</v>
          </cell>
          <cell r="K124">
            <v>0</v>
          </cell>
          <cell r="L124">
            <v>0</v>
          </cell>
          <cell r="M124">
            <v>1582.9793199999999</v>
          </cell>
          <cell r="N124">
            <v>-2231.9151000000002</v>
          </cell>
        </row>
        <row r="125">
          <cell r="B125">
            <v>7</v>
          </cell>
          <cell r="C125" t="str">
            <v>ЗАКАРПАТСЬКА ОБЛАСТЬ</v>
          </cell>
          <cell r="D125">
            <v>31179046</v>
          </cell>
          <cell r="E125" t="str">
            <v>ДОЧIРНЄ ПIДПРИЄМСТВО "ЗАКАРПАТСЬКИЙ ОБЛАВТОДОР" ВIДКРИТОГО АКЦIОНЕРНОГО ТОВАРИСТВА "ДЕРЖАВНА АКЦIОНЕРНА КОМПАНIЯ "АВТОМОБIЛЬНI ДОРОГИ УКРАЇНИ"</v>
          </cell>
          <cell r="F125">
            <v>5176.6349200000004</v>
          </cell>
          <cell r="G125">
            <v>5474.13141</v>
          </cell>
          <cell r="H125">
            <v>6670.7641100000001</v>
          </cell>
          <cell r="I125">
            <v>7843.7139200000001</v>
          </cell>
          <cell r="J125">
            <v>2369.5825100000002</v>
          </cell>
          <cell r="K125">
            <v>0</v>
          </cell>
          <cell r="L125">
            <v>0</v>
          </cell>
          <cell r="M125">
            <v>1187.53061</v>
          </cell>
          <cell r="N125">
            <v>1172.94811</v>
          </cell>
        </row>
        <row r="126">
          <cell r="B126">
            <v>7</v>
          </cell>
          <cell r="C126" t="str">
            <v>ЗАКАРПАТСЬКА ОБЛАСТЬ</v>
          </cell>
          <cell r="D126">
            <v>22091380</v>
          </cell>
          <cell r="E126" t="str">
            <v>СПIЛЬНЕ УКРАЄНСЬКО-ГIБРАЛТАРСЬКЕ ПIДПРИЄМСТВО"КОТНАР" У ФОРМI АКЦIОНЕРНОГО ТОВАРИСТВА ЗАКРИТОГО ТИПУ</v>
          </cell>
          <cell r="F126">
            <v>6494.6449499999999</v>
          </cell>
          <cell r="G126">
            <v>7680.5460599999997</v>
          </cell>
          <cell r="H126">
            <v>6079.4257200000002</v>
          </cell>
          <cell r="I126">
            <v>6740.1721100000004</v>
          </cell>
          <cell r="J126">
            <v>-940.37395000000004</v>
          </cell>
          <cell r="K126">
            <v>0</v>
          </cell>
          <cell r="L126">
            <v>0</v>
          </cell>
          <cell r="M126">
            <v>997.31674999999996</v>
          </cell>
          <cell r="N126">
            <v>997.31674999999996</v>
          </cell>
        </row>
        <row r="127">
          <cell r="B127">
            <v>7</v>
          </cell>
          <cell r="C127" t="str">
            <v>ЗАКАРПАТСЬКА ОБЛАСТЬ</v>
          </cell>
          <cell r="D127">
            <v>22079373</v>
          </cell>
          <cell r="E127" t="str">
            <v>СПIЛЬНЕ УКРАЄНСЬКО-АМЕРИКАНСЬКО-РОСIЙСЬКЕ ПIДПРИЄМСТВО У ФОРМI ТОВАРИСТВА З ОБМЕЖЕНОЮ ВIДПОВIДАЛЬНIСТЮ "АЙСБЕРГ"</v>
          </cell>
          <cell r="F127">
            <v>4877.9365600000001</v>
          </cell>
          <cell r="G127">
            <v>5646.1070399999999</v>
          </cell>
          <cell r="H127">
            <v>5516.4258499999996</v>
          </cell>
          <cell r="I127">
            <v>5916.0513199999996</v>
          </cell>
          <cell r="J127">
            <v>269.94427999999999</v>
          </cell>
          <cell r="K127">
            <v>0</v>
          </cell>
          <cell r="L127">
            <v>0</v>
          </cell>
          <cell r="M127">
            <v>635.20038</v>
          </cell>
          <cell r="N127">
            <v>635.20038</v>
          </cell>
        </row>
        <row r="128">
          <cell r="B128">
            <v>7</v>
          </cell>
          <cell r="C128" t="str">
            <v>ЗАКАРПАТСЬКА ОБЛАСТЬ</v>
          </cell>
          <cell r="D128">
            <v>22111964</v>
          </cell>
          <cell r="E128" t="str">
            <v>ЗАКАРПАТСЬКА ФIЛIЯ ЗАКРИТОГО АКЦIОНЕРНОГО ТОВАРИСТВА "УКРАЇНСЬКИЙ МОБIЛЬНИЙ ЗВ'ЯЗОК"</v>
          </cell>
          <cell r="F128">
            <v>4103.87</v>
          </cell>
          <cell r="G128">
            <v>4103.87</v>
          </cell>
          <cell r="H128">
            <v>4254.2179999999998</v>
          </cell>
          <cell r="I128">
            <v>4254.2179999999998</v>
          </cell>
          <cell r="J128">
            <v>150.34800000000001</v>
          </cell>
          <cell r="K128">
            <v>0</v>
          </cell>
          <cell r="L128">
            <v>0</v>
          </cell>
          <cell r="M128">
            <v>5.994E-2</v>
          </cell>
          <cell r="N128">
            <v>0</v>
          </cell>
        </row>
        <row r="129">
          <cell r="B129">
            <v>7</v>
          </cell>
          <cell r="C129" t="str">
            <v>ЗАКАРПАТСЬКА ОБЛАСТЬ</v>
          </cell>
          <cell r="D129">
            <v>2649977</v>
          </cell>
          <cell r="E129" t="str">
            <v>ДОЧIРНЄ ПIДПРИЄМСТВО САНАТОРIЙ "СОНЯЧНЕ ЗАКАРПАТТЯ" ЗАТ ЛIКУВАЛЬНО-ОЗДОРОВЧИХ ЗАКЛАДIВ ПРОФ "УКРПРОФОЗДОРОВНИЦЯ</v>
          </cell>
          <cell r="F129">
            <v>2993.4677999999999</v>
          </cell>
          <cell r="G129">
            <v>2998.78431</v>
          </cell>
          <cell r="H129">
            <v>3757.4848099999999</v>
          </cell>
          <cell r="I129">
            <v>3968.8976699999998</v>
          </cell>
          <cell r="J129">
            <v>970.11335999999994</v>
          </cell>
          <cell r="K129">
            <v>0</v>
          </cell>
          <cell r="L129">
            <v>-8.9169999999999999E-2</v>
          </cell>
          <cell r="M129">
            <v>225.95307</v>
          </cell>
          <cell r="N129">
            <v>211.32301000000001</v>
          </cell>
        </row>
        <row r="130">
          <cell r="B130">
            <v>7</v>
          </cell>
          <cell r="C130" t="str">
            <v>ЗАКАРПАТСЬКА ОБЛАСТЬ</v>
          </cell>
          <cell r="D130">
            <v>5528259</v>
          </cell>
          <cell r="E130" t="str">
            <v>ВIДКРИТЕ АКЦIОНЕРНЕ ТОВАРИСТВО "ПЛОДООВОЧ"</v>
          </cell>
          <cell r="F130">
            <v>863.35383999999999</v>
          </cell>
          <cell r="G130">
            <v>741.55488000000003</v>
          </cell>
          <cell r="H130">
            <v>2302.76962</v>
          </cell>
          <cell r="I130">
            <v>3541.8868699999998</v>
          </cell>
          <cell r="J130">
            <v>2800.3319900000001</v>
          </cell>
          <cell r="K130">
            <v>0</v>
          </cell>
          <cell r="L130">
            <v>0</v>
          </cell>
          <cell r="M130">
            <v>751.02468999999996</v>
          </cell>
          <cell r="N130">
            <v>738.39215999999999</v>
          </cell>
        </row>
        <row r="131">
          <cell r="B131">
            <v>7</v>
          </cell>
          <cell r="C131" t="str">
            <v>ЗАКАРПАТСЬКА ОБЛАСТЬ</v>
          </cell>
          <cell r="D131">
            <v>20455240</v>
          </cell>
          <cell r="E131" t="str">
            <v>ПРИВАТНЕ ПIДПРИЄМСТВО "КАРНIКА"</v>
          </cell>
          <cell r="F131">
            <v>2392.0141699999999</v>
          </cell>
          <cell r="G131">
            <v>2352.6611699999999</v>
          </cell>
          <cell r="H131">
            <v>2906.2477899999999</v>
          </cell>
          <cell r="I131">
            <v>3363.0677900000001</v>
          </cell>
          <cell r="J131">
            <v>1010.40662</v>
          </cell>
          <cell r="K131">
            <v>0</v>
          </cell>
          <cell r="L131">
            <v>0</v>
          </cell>
          <cell r="M131">
            <v>456.82215000000002</v>
          </cell>
          <cell r="N131">
            <v>456.82</v>
          </cell>
        </row>
        <row r="132">
          <cell r="B132">
            <v>7</v>
          </cell>
          <cell r="C132" t="str">
            <v>ЗАКАРПАТСЬКА ОБЛАСТЬ</v>
          </cell>
          <cell r="D132">
            <v>22083669</v>
          </cell>
          <cell r="E132" t="str">
            <v>ТОВАРИСТВО З ОБМЕЖЕНОЮ ВIДПОВIДАЛЬНIСТЮ "УНIВЕРСАЛ-М"</v>
          </cell>
          <cell r="F132">
            <v>2286.8150799999999</v>
          </cell>
          <cell r="G132">
            <v>2390.6939400000001</v>
          </cell>
          <cell r="H132">
            <v>2464.8906299999999</v>
          </cell>
          <cell r="I132">
            <v>2786.9076300000002</v>
          </cell>
          <cell r="J132">
            <v>396.21368999999999</v>
          </cell>
          <cell r="K132">
            <v>0</v>
          </cell>
          <cell r="L132">
            <v>0</v>
          </cell>
          <cell r="M132">
            <v>427.17406</v>
          </cell>
          <cell r="N132">
            <v>322.017</v>
          </cell>
        </row>
        <row r="133">
          <cell r="B133">
            <v>7</v>
          </cell>
          <cell r="C133" t="str">
            <v>ЗАКАРПАТСЬКА ОБЛАСТЬ</v>
          </cell>
          <cell r="D133">
            <v>1037092</v>
          </cell>
          <cell r="E133" t="str">
            <v>ВIДКРИТЕ АКЦIОНЕРНЕ ТОВАРИСТВО "ВИНОГРАДIВСЬКА ПЕРЕСУВНА МЕХАНIЗОВАНА КОЛОНА №78"</v>
          </cell>
          <cell r="F133">
            <v>2018.9525699999999</v>
          </cell>
          <cell r="G133">
            <v>2191.8226199999999</v>
          </cell>
          <cell r="H133">
            <v>2427.1972599999999</v>
          </cell>
          <cell r="I133">
            <v>2686.0823</v>
          </cell>
          <cell r="J133">
            <v>494.25968</v>
          </cell>
          <cell r="K133">
            <v>0</v>
          </cell>
          <cell r="L133">
            <v>0</v>
          </cell>
          <cell r="M133">
            <v>434.05826999999999</v>
          </cell>
          <cell r="N133">
            <v>258.88467000000003</v>
          </cell>
        </row>
        <row r="134">
          <cell r="B134">
            <v>7</v>
          </cell>
          <cell r="C134" t="str">
            <v>ЗАКАРПАТСЬКА ОБЛАСТЬ</v>
          </cell>
          <cell r="D134">
            <v>30104493</v>
          </cell>
          <cell r="E134" t="str">
            <v>ТОВАРИСТВО З ОБМЕЖЕНОЮ ВIДПОВIДАЛЬНIСТЮ "ЗАВОД "КОНВЕКТОР"</v>
          </cell>
          <cell r="F134">
            <v>2052.7278099999999</v>
          </cell>
          <cell r="G134">
            <v>2052.7271000000001</v>
          </cell>
          <cell r="H134">
            <v>2307.6967</v>
          </cell>
          <cell r="I134">
            <v>2578.2147</v>
          </cell>
          <cell r="J134">
            <v>525.48760000000004</v>
          </cell>
          <cell r="K134">
            <v>0</v>
          </cell>
          <cell r="L134">
            <v>0</v>
          </cell>
          <cell r="M134">
            <v>270.51870000000002</v>
          </cell>
          <cell r="N134">
            <v>270.51799999999997</v>
          </cell>
        </row>
        <row r="135">
          <cell r="B135">
            <v>7</v>
          </cell>
          <cell r="C135" t="str">
            <v>ЗАКАРПАТСЬКА ОБЛАСТЬ</v>
          </cell>
          <cell r="D135">
            <v>371512</v>
          </cell>
          <cell r="E135" t="str">
            <v>ВIДКРИТЕ АКЦIОНЕРНЕ ТОВАРИСТВО "СВАЛЯВСЬКI МIНЕРАЛЬНI ВОДИ"</v>
          </cell>
          <cell r="F135">
            <v>1709.52037</v>
          </cell>
          <cell r="G135">
            <v>1677.2774899999999</v>
          </cell>
          <cell r="H135">
            <v>2230.28863</v>
          </cell>
          <cell r="I135">
            <v>2429.66374</v>
          </cell>
          <cell r="J135">
            <v>752.38625000000002</v>
          </cell>
          <cell r="K135">
            <v>0</v>
          </cell>
          <cell r="L135">
            <v>0</v>
          </cell>
          <cell r="M135">
            <v>204.88930999999999</v>
          </cell>
          <cell r="N135">
            <v>199.37499</v>
          </cell>
        </row>
        <row r="136">
          <cell r="B136">
            <v>7</v>
          </cell>
          <cell r="C136" t="str">
            <v>ЗАКАРПАТСЬКА ОБЛАСТЬ</v>
          </cell>
          <cell r="D136">
            <v>453256</v>
          </cell>
          <cell r="E136" t="str">
            <v>ВIДКРИТЕ АКЦIОНЕРНЕ ТОВАРИСТВО "УЖГОРОДМОЛОКО"</v>
          </cell>
          <cell r="F136">
            <v>4.4103599999999998</v>
          </cell>
          <cell r="G136">
            <v>5.8125600000000004</v>
          </cell>
          <cell r="H136">
            <v>2361.2469299999998</v>
          </cell>
          <cell r="I136">
            <v>2397.1907900000001</v>
          </cell>
          <cell r="J136">
            <v>2391.3782299999998</v>
          </cell>
          <cell r="K136">
            <v>0</v>
          </cell>
          <cell r="L136">
            <v>0</v>
          </cell>
          <cell r="M136">
            <v>29.487860000000001</v>
          </cell>
          <cell r="N136">
            <v>28.556339999999999</v>
          </cell>
        </row>
        <row r="137">
          <cell r="B137">
            <v>7</v>
          </cell>
          <cell r="C137" t="str">
            <v>ЗАКАРПАТСЬКА ОБЛАСТЬ</v>
          </cell>
          <cell r="D137">
            <v>22073637</v>
          </cell>
          <cell r="E137" t="str">
            <v>УКРАЄНСЬКО-АВСТРIЙСЬКЕ ПIДПРИЄМСТВО З IНОЗЕМНИМИ IНВЕСТИЦIЯМИ У ФОРМI ТОВАРИСТВА З ОБМЕЖЕНОЮ ВIДПОВIДАЛЬНIСТЮ " ФIШЕР-МУКАЧЕВО"</v>
          </cell>
          <cell r="F137">
            <v>-1691.9463000000001</v>
          </cell>
          <cell r="G137">
            <v>-5631.9578000000001</v>
          </cell>
          <cell r="H137">
            <v>-1323.1686</v>
          </cell>
          <cell r="I137">
            <v>2256.65697</v>
          </cell>
          <cell r="J137">
            <v>7888.61481</v>
          </cell>
          <cell r="K137">
            <v>0</v>
          </cell>
          <cell r="L137">
            <v>0</v>
          </cell>
          <cell r="M137">
            <v>4579.5254999999997</v>
          </cell>
          <cell r="N137">
            <v>3627.8957399999999</v>
          </cell>
        </row>
        <row r="138">
          <cell r="B138">
            <v>7</v>
          </cell>
          <cell r="C138" t="str">
            <v>ЗАКАРПАТСЬКА ОБЛАСТЬ</v>
          </cell>
          <cell r="D138">
            <v>31326993</v>
          </cell>
          <cell r="E138" t="str">
            <v>ТОВАРИСТВО З ОБМЕЖЕНОЮ ВIДПОВIДАЛЬНIСТЮ " ЗАКАРПАТСЬКА ПРОДОВОЛЬЧА ГРУПА "</v>
          </cell>
          <cell r="F138">
            <v>1771.7058199999999</v>
          </cell>
          <cell r="G138">
            <v>1881.2070200000001</v>
          </cell>
          <cell r="H138">
            <v>1764.3357900000001</v>
          </cell>
          <cell r="I138">
            <v>2208.8147899999999</v>
          </cell>
          <cell r="J138">
            <v>327.60777000000002</v>
          </cell>
          <cell r="K138">
            <v>0</v>
          </cell>
          <cell r="L138">
            <v>0</v>
          </cell>
          <cell r="M138">
            <v>128.20571000000001</v>
          </cell>
          <cell r="N138">
            <v>66.484700000000004</v>
          </cell>
        </row>
        <row r="139">
          <cell r="B139">
            <v>7</v>
          </cell>
          <cell r="C139" t="str">
            <v>ЗАКАРПАТСЬКА ОБЛАСТЬ</v>
          </cell>
          <cell r="D139">
            <v>26530474</v>
          </cell>
          <cell r="E139" t="str">
            <v>ФIЛIЯ АКЦIОНЕРНОГО КОМЕРЦIЙНОГО БАНКУ "РАЙФФАЙЗЕНБАНК УКРАЇНА" В М.УЖГОРОДI</v>
          </cell>
          <cell r="F139">
            <v>225.34377000000001</v>
          </cell>
          <cell r="G139">
            <v>225.34616</v>
          </cell>
          <cell r="H139">
            <v>1989.6287</v>
          </cell>
          <cell r="I139">
            <v>1989.62643</v>
          </cell>
          <cell r="J139">
            <v>1764.28027</v>
          </cell>
          <cell r="K139">
            <v>0</v>
          </cell>
          <cell r="L139">
            <v>0</v>
          </cell>
          <cell r="M139">
            <v>1.2E-4</v>
          </cell>
          <cell r="N139">
            <v>-2.2699999999999999E-3</v>
          </cell>
        </row>
        <row r="140">
          <cell r="B140">
            <v>7</v>
          </cell>
          <cell r="C140" t="str">
            <v>ЗАКАРПАТСЬКА ОБЛАСТЬ</v>
          </cell>
          <cell r="D140">
            <v>8596883</v>
          </cell>
          <cell r="E140" t="str">
            <v>ВIДДIЛ ДЕРЖАВНОЇ СЛУЖБИ ОХОРОНИ ПРИ УМВС УКРАЇНИ В ЗАКАРПАТСЬКIЙ ОБЛАСТI</v>
          </cell>
          <cell r="F140">
            <v>1771.9856400000001</v>
          </cell>
          <cell r="G140">
            <v>1771.9856400000001</v>
          </cell>
          <cell r="H140">
            <v>1811.55171</v>
          </cell>
          <cell r="I140">
            <v>1977.3542</v>
          </cell>
          <cell r="J140">
            <v>205.36856</v>
          </cell>
          <cell r="K140">
            <v>0</v>
          </cell>
          <cell r="L140">
            <v>0</v>
          </cell>
          <cell r="M140">
            <v>171.24091999999999</v>
          </cell>
          <cell r="N140">
            <v>165.80249000000001</v>
          </cell>
        </row>
        <row r="141">
          <cell r="B141">
            <v>7</v>
          </cell>
          <cell r="C141" t="str">
            <v>ЗАКАРПАТСЬКА ОБЛАСТЬ</v>
          </cell>
          <cell r="D141">
            <v>30953330</v>
          </cell>
          <cell r="E141" t="str">
            <v>ТОВАРИСТВО З ОБМЕЖЕНОЮ ВIДПОВIДАЛЬНIСТЮ "НIДАН+"</v>
          </cell>
          <cell r="F141">
            <v>-299.54286000000002</v>
          </cell>
          <cell r="G141">
            <v>-401.72421000000003</v>
          </cell>
          <cell r="H141">
            <v>2023.2936500000001</v>
          </cell>
          <cell r="I141">
            <v>1974.1316999999999</v>
          </cell>
          <cell r="J141">
            <v>2375.8559100000002</v>
          </cell>
          <cell r="K141">
            <v>0</v>
          </cell>
          <cell r="L141">
            <v>0</v>
          </cell>
          <cell r="M141">
            <v>504.97761000000003</v>
          </cell>
          <cell r="N141">
            <v>504.97761000000003</v>
          </cell>
        </row>
        <row r="142">
          <cell r="B142">
            <v>8</v>
          </cell>
          <cell r="C142" t="str">
            <v>ЗАПОРIЗЬКА ОБЛАСТЬ</v>
          </cell>
          <cell r="D142">
            <v>32096432</v>
          </cell>
          <cell r="E142" t="str">
            <v>ДОЧIРНЄ ПIДПРИЄМСТВО "IМIДЖ ХОЛДИНГ" АКЦIОНЕРНОЄ КОМПАНIЄ "IМIДЖ ХОЛДИНГ АПС"</v>
          </cell>
          <cell r="F142">
            <v>165024.84400000001</v>
          </cell>
          <cell r="G142">
            <v>260837.383</v>
          </cell>
          <cell r="H142">
            <v>437067.27100000001</v>
          </cell>
          <cell r="I142">
            <v>555397.696</v>
          </cell>
          <cell r="J142">
            <v>294560.31300000002</v>
          </cell>
          <cell r="K142">
            <v>0</v>
          </cell>
          <cell r="L142">
            <v>-2829.0702999999999</v>
          </cell>
          <cell r="M142">
            <v>230456.96799999999</v>
          </cell>
          <cell r="N142">
            <v>115040.817</v>
          </cell>
        </row>
        <row r="143">
          <cell r="B143">
            <v>8</v>
          </cell>
          <cell r="C143" t="str">
            <v>ЗАПОРIЗЬКА ОБЛАСТЬ</v>
          </cell>
          <cell r="D143">
            <v>25480917</v>
          </cell>
          <cell r="E143" t="str">
            <v>ЗАКРИТЕ АКЦIОНЕРНЕ ТОВАРИСТВО З IНОЗЕМНОЮ IНВЕСТИЦIЄЮ "ЗАПОРIЗЬКИЙ АВТОМОБIЛЕБУДIВНИЙ ЗАВОД"</v>
          </cell>
          <cell r="F143">
            <v>253165.266</v>
          </cell>
          <cell r="G143">
            <v>202285.82699999999</v>
          </cell>
          <cell r="H143">
            <v>296507.01500000001</v>
          </cell>
          <cell r="I143">
            <v>304788.78700000001</v>
          </cell>
          <cell r="J143">
            <v>102502.959</v>
          </cell>
          <cell r="K143">
            <v>0</v>
          </cell>
          <cell r="L143">
            <v>0</v>
          </cell>
          <cell r="M143">
            <v>8308.8997299999992</v>
          </cell>
          <cell r="N143">
            <v>8279.5994599999995</v>
          </cell>
        </row>
        <row r="144">
          <cell r="B144">
            <v>8</v>
          </cell>
          <cell r="C144" t="str">
            <v>ЗАПОРIЗЬКА ОБЛАСТЬ</v>
          </cell>
          <cell r="D144">
            <v>130872</v>
          </cell>
          <cell r="E144" t="str">
            <v>ВIДКРИТЕ АКЦIОНЕРНЕ ТОВАРИСТВО "ДНIПРОЕНЕРГО"</v>
          </cell>
          <cell r="F144">
            <v>266738.17300000001</v>
          </cell>
          <cell r="G144">
            <v>278682.679</v>
          </cell>
          <cell r="H144">
            <v>206539.859</v>
          </cell>
          <cell r="I144">
            <v>218911.859</v>
          </cell>
          <cell r="J144">
            <v>-59770.821000000004</v>
          </cell>
          <cell r="K144">
            <v>0</v>
          </cell>
          <cell r="L144">
            <v>-364.38900999999998</v>
          </cell>
          <cell r="M144">
            <v>8840.7079200000007</v>
          </cell>
          <cell r="N144">
            <v>8840.70759</v>
          </cell>
        </row>
        <row r="145">
          <cell r="B145">
            <v>8</v>
          </cell>
          <cell r="C145" t="str">
            <v>ЗАПОРIЗЬКА ОБЛАСТЬ</v>
          </cell>
          <cell r="D145">
            <v>194731</v>
          </cell>
          <cell r="E145" t="str">
            <v>КАЗЕННЕ ПIДПРИЄМСТВО "ЗАПОРIЗЬКИЙ ТИТАНО-МАГНIЄВИЙ КОМБIНАТ"</v>
          </cell>
          <cell r="F145">
            <v>80188.746199999994</v>
          </cell>
          <cell r="G145">
            <v>80658.745999999999</v>
          </cell>
          <cell r="H145">
            <v>162382.29999999999</v>
          </cell>
          <cell r="I145">
            <v>169828.81599999999</v>
          </cell>
          <cell r="J145">
            <v>89170.069699999993</v>
          </cell>
          <cell r="K145">
            <v>0</v>
          </cell>
          <cell r="L145">
            <v>0</v>
          </cell>
          <cell r="M145">
            <v>11648.773300000001</v>
          </cell>
          <cell r="N145">
            <v>7446.3915399999996</v>
          </cell>
        </row>
        <row r="146">
          <cell r="B146">
            <v>8</v>
          </cell>
          <cell r="C146" t="str">
            <v>ЗАПОРIЗЬКА ОБЛАСТЬ</v>
          </cell>
          <cell r="D146">
            <v>377511</v>
          </cell>
          <cell r="E146" t="str">
            <v>ВIДКРИТЕ АКЦIОНЕРНЕ ТОВАРИСТВО ПИВО-БЕЗАЛКОГОЛЬНИЙ КОМБIНАТ "СЛАВУТИЧ"</v>
          </cell>
          <cell r="F146">
            <v>129125.33500000001</v>
          </cell>
          <cell r="G146">
            <v>127688.924</v>
          </cell>
          <cell r="H146">
            <v>115528.97</v>
          </cell>
          <cell r="I146">
            <v>115853.065</v>
          </cell>
          <cell r="J146">
            <v>-11835.859</v>
          </cell>
          <cell r="K146">
            <v>0</v>
          </cell>
          <cell r="L146">
            <v>0</v>
          </cell>
          <cell r="M146">
            <v>507.86500999999998</v>
          </cell>
          <cell r="N146">
            <v>290.36590000000001</v>
          </cell>
        </row>
        <row r="147">
          <cell r="B147">
            <v>8</v>
          </cell>
          <cell r="C147" t="str">
            <v>ЗАПОРIЗЬКА ОБЛАСТЬ</v>
          </cell>
          <cell r="D147">
            <v>19355964</v>
          </cell>
          <cell r="E147" t="str">
            <v>ВIДОКРЕМЛЕНИЙ ПIДРОЗДIЛ "ЗАПОРIЗЬКА АТОМНА ЕЛЕКТРИЧНА СТАНЦIЯ " ДЕРЖАВНОГО ПIДПРИЄМСТВА "НАЦIОНАЛЬНА АТОМНА ЕНЕРГОГЕНЕРУЮЧА КОМПАНIЯ "ЕНЕРГОАТОМ"</v>
          </cell>
          <cell r="F147">
            <v>60179.949099999998</v>
          </cell>
          <cell r="G147">
            <v>97105.2261</v>
          </cell>
          <cell r="H147">
            <v>145847.58199999999</v>
          </cell>
          <cell r="I147">
            <v>102702.348</v>
          </cell>
          <cell r="J147">
            <v>5597.1218200000003</v>
          </cell>
          <cell r="K147">
            <v>0</v>
          </cell>
          <cell r="L147">
            <v>-17521.933000000001</v>
          </cell>
          <cell r="M147">
            <v>1401.1740500000001</v>
          </cell>
          <cell r="N147">
            <v>-60694.902000000002</v>
          </cell>
        </row>
        <row r="148">
          <cell r="B148">
            <v>8</v>
          </cell>
          <cell r="C148" t="str">
            <v>ЗАПОРIЗЬКА ОБЛАСТЬ</v>
          </cell>
          <cell r="D148">
            <v>191224</v>
          </cell>
          <cell r="E148" t="str">
            <v>ВIДКРИТЕ АКЦIОНЕРНЕ ТОВАРИСТВО "ЗАПОРОЖКОКС"</v>
          </cell>
          <cell r="F148">
            <v>95307.209499999997</v>
          </cell>
          <cell r="G148">
            <v>92529.313899999994</v>
          </cell>
          <cell r="H148">
            <v>71387.785699999993</v>
          </cell>
          <cell r="I148">
            <v>89338.612399999998</v>
          </cell>
          <cell r="J148">
            <v>-3190.7015999999999</v>
          </cell>
          <cell r="K148">
            <v>0</v>
          </cell>
          <cell r="L148">
            <v>-2859.2903999999999</v>
          </cell>
          <cell r="M148">
            <v>15206.828799999999</v>
          </cell>
          <cell r="N148">
            <v>15090.438</v>
          </cell>
        </row>
        <row r="149">
          <cell r="B149">
            <v>8</v>
          </cell>
          <cell r="C149" t="str">
            <v>ЗАПОРIЗЬКА ОБЛАСТЬ</v>
          </cell>
          <cell r="D149">
            <v>194122</v>
          </cell>
          <cell r="E149" t="str">
            <v>ВIДКРИТЕ АКЦIОНЕРНЕ ТОВАРИСТВО "ЗАПОРIЗЬКИЙ ВИРОБНИЧИЙ АЛЮМIНIЄВИЙ КОМБIНАТ"</v>
          </cell>
          <cell r="F149">
            <v>-472.38247000000001</v>
          </cell>
          <cell r="G149">
            <v>34120.271000000001</v>
          </cell>
          <cell r="H149">
            <v>9840.8368699999992</v>
          </cell>
          <cell r="I149">
            <v>42172.3462</v>
          </cell>
          <cell r="J149">
            <v>8052.0752700000003</v>
          </cell>
          <cell r="K149">
            <v>0</v>
          </cell>
          <cell r="L149">
            <v>0</v>
          </cell>
          <cell r="M149">
            <v>80963.746100000004</v>
          </cell>
          <cell r="N149">
            <v>32313.894700000001</v>
          </cell>
        </row>
        <row r="150">
          <cell r="B150">
            <v>8</v>
          </cell>
          <cell r="C150" t="str">
            <v>ЗАПОРIЗЬКА ОБЛАСТЬ</v>
          </cell>
          <cell r="D150">
            <v>130926</v>
          </cell>
          <cell r="E150" t="str">
            <v>ВIДКРИТЕ АКЦIОНЕРНЕ ТОВАРИСТВО "ЗАПОРIЖЖЯОБЛЕНЕРГО"</v>
          </cell>
          <cell r="F150">
            <v>46063.197899999999</v>
          </cell>
          <cell r="G150">
            <v>43675.812599999997</v>
          </cell>
          <cell r="H150">
            <v>28538.5262</v>
          </cell>
          <cell r="I150">
            <v>32538.990399999999</v>
          </cell>
          <cell r="J150">
            <v>-11136.822</v>
          </cell>
          <cell r="K150">
            <v>1005.85384</v>
          </cell>
          <cell r="L150">
            <v>-1476.8625999999999</v>
          </cell>
          <cell r="M150">
            <v>2579.3069799999998</v>
          </cell>
          <cell r="N150">
            <v>2504.8777500000001</v>
          </cell>
        </row>
        <row r="151">
          <cell r="B151">
            <v>8</v>
          </cell>
          <cell r="C151" t="str">
            <v>ЗАПОРIЗЬКА ОБЛАСТЬ</v>
          </cell>
          <cell r="D151">
            <v>32028053</v>
          </cell>
          <cell r="E151" t="str">
            <v>ТОВАРИСТВО З ОБМЕЖЕНОЮ ВIДПОВIДАЛЬНIСТЮ "ЦЕНТРОСТАЛЬ"</v>
          </cell>
          <cell r="F151">
            <v>9058.2819999999992</v>
          </cell>
          <cell r="G151">
            <v>9397.7819999999992</v>
          </cell>
          <cell r="H151">
            <v>28872.377199999999</v>
          </cell>
          <cell r="I151">
            <v>30939.687999999998</v>
          </cell>
          <cell r="J151">
            <v>21541.905999999999</v>
          </cell>
          <cell r="K151">
            <v>0</v>
          </cell>
          <cell r="L151">
            <v>0</v>
          </cell>
          <cell r="M151">
            <v>2407.6067899999998</v>
          </cell>
          <cell r="N151">
            <v>2067.31079</v>
          </cell>
        </row>
        <row r="152">
          <cell r="B152">
            <v>8</v>
          </cell>
          <cell r="C152" t="str">
            <v>ЗАПОРIЗЬКА ОБЛАСТЬ</v>
          </cell>
          <cell r="D152">
            <v>32116212</v>
          </cell>
          <cell r="E152" t="str">
            <v>ТОВАРИСТВО З ОБМЕЖЕНОЮ ВIДПОВIДАЛЬНIСТЮ "ЗАРС"</v>
          </cell>
          <cell r="F152">
            <v>86518.215200000006</v>
          </cell>
          <cell r="G152">
            <v>101384.557</v>
          </cell>
          <cell r="H152">
            <v>29942.111199999999</v>
          </cell>
          <cell r="I152">
            <v>28913.268800000002</v>
          </cell>
          <cell r="J152">
            <v>-72471.288</v>
          </cell>
          <cell r="K152">
            <v>0</v>
          </cell>
          <cell r="L152">
            <v>0</v>
          </cell>
          <cell r="M152">
            <v>1131.7102600000001</v>
          </cell>
          <cell r="N152">
            <v>-1028.8424</v>
          </cell>
        </row>
        <row r="153">
          <cell r="B153">
            <v>8</v>
          </cell>
          <cell r="C153" t="str">
            <v>ЗАПОРIЗЬКА ОБЛАСТЬ</v>
          </cell>
          <cell r="D153">
            <v>186536</v>
          </cell>
          <cell r="E153" t="str">
            <v>ВIДКРИТЕ АКЦIОНЕРНЕ ТОВАРИСТВО "ЕЛЕКТРОМЕТАЛУРГIЙНИЙ ЗАВОД "ДНIПРОСПЕЦСТАЛЬ" IМ. А.М.КУЗЬМIНА"</v>
          </cell>
          <cell r="F153">
            <v>13036.246999999999</v>
          </cell>
          <cell r="G153">
            <v>3030.99539</v>
          </cell>
          <cell r="H153">
            <v>-11435.153</v>
          </cell>
          <cell r="I153">
            <v>24413.8622</v>
          </cell>
          <cell r="J153">
            <v>21382.8668</v>
          </cell>
          <cell r="K153">
            <v>0</v>
          </cell>
          <cell r="L153">
            <v>0</v>
          </cell>
          <cell r="M153">
            <v>54995.864800000003</v>
          </cell>
          <cell r="N153">
            <v>35805.151299999998</v>
          </cell>
        </row>
        <row r="154">
          <cell r="B154">
            <v>8</v>
          </cell>
          <cell r="C154" t="str">
            <v>ЗАПОРIЗЬКА ОБЛАСТЬ</v>
          </cell>
          <cell r="D154">
            <v>191885</v>
          </cell>
          <cell r="E154" t="str">
            <v>ВIДКРИТЕ АКЦIОНЕРНЕ ТОВАРИСТВО "ЗАПОРIЖВОГНЕТРИВ"</v>
          </cell>
          <cell r="F154">
            <v>9852.2865700000002</v>
          </cell>
          <cell r="G154">
            <v>11289.091</v>
          </cell>
          <cell r="H154">
            <v>24354.793300000001</v>
          </cell>
          <cell r="I154">
            <v>22690.691800000001</v>
          </cell>
          <cell r="J154">
            <v>11401.6008</v>
          </cell>
          <cell r="K154">
            <v>0</v>
          </cell>
          <cell r="L154">
            <v>0</v>
          </cell>
          <cell r="M154">
            <v>13.66977</v>
          </cell>
          <cell r="N154">
            <v>-1664.4565</v>
          </cell>
        </row>
        <row r="155">
          <cell r="B155">
            <v>8</v>
          </cell>
          <cell r="C155" t="str">
            <v>ЗАПОРIЗЬКА ОБЛАСТЬ</v>
          </cell>
          <cell r="D155">
            <v>130889</v>
          </cell>
          <cell r="E155" t="str">
            <v>ФIЛIЯ "ДНIПРОВСЬКА ГЕС" ВIДКРИТОГО АКЦIОНЕРНОГО ТОВАРИСТВА "УКРГIДРОЕНЕРГО"</v>
          </cell>
          <cell r="F155">
            <v>15571.1909</v>
          </cell>
          <cell r="G155">
            <v>15550.3153</v>
          </cell>
          <cell r="H155">
            <v>22223.3514</v>
          </cell>
          <cell r="I155">
            <v>21401.4781</v>
          </cell>
          <cell r="J155">
            <v>5851.1628499999997</v>
          </cell>
          <cell r="K155">
            <v>0</v>
          </cell>
          <cell r="L155">
            <v>0</v>
          </cell>
          <cell r="M155">
            <v>19.702179999999998</v>
          </cell>
          <cell r="N155">
            <v>-821.87323000000004</v>
          </cell>
        </row>
        <row r="156">
          <cell r="B156">
            <v>8</v>
          </cell>
          <cell r="C156" t="str">
            <v>ЗАПОРIЗЬКА ОБЛАСТЬ</v>
          </cell>
          <cell r="D156">
            <v>1056273</v>
          </cell>
          <cell r="E156" t="str">
            <v>ВIДКРИТЕ АКЦIОНЕРНЕ ТОВАРИСТВО "ЗАПОРIЗЬКИЙ ЕЛЕКТРОВОЗОРЕМОНТНИЙ ЗАВОД"</v>
          </cell>
          <cell r="F156">
            <v>13382.917799999999</v>
          </cell>
          <cell r="G156">
            <v>13385.451999999999</v>
          </cell>
          <cell r="H156">
            <v>16920.836899999998</v>
          </cell>
          <cell r="I156">
            <v>18500.3387</v>
          </cell>
          <cell r="J156">
            <v>5114.8867700000001</v>
          </cell>
          <cell r="K156">
            <v>0</v>
          </cell>
          <cell r="L156">
            <v>0</v>
          </cell>
          <cell r="M156">
            <v>1600.86123</v>
          </cell>
          <cell r="N156">
            <v>1579.5018399999999</v>
          </cell>
        </row>
        <row r="157">
          <cell r="B157">
            <v>8</v>
          </cell>
          <cell r="C157" t="str">
            <v>ЗАПОРIЗЬКА ОБЛАСТЬ</v>
          </cell>
          <cell r="D157">
            <v>4851255</v>
          </cell>
          <cell r="E157" t="str">
            <v>ВIДКРИТЕ АКЦIОНЕРНЕ ТОВАРИСТВО "БУДIВЕЛЬНО-МОНТАЖНЕ УПРАВЛIННЯ "ЗАПОРIЖСТАЛЬБУД-1"</v>
          </cell>
          <cell r="F157">
            <v>12482.1283</v>
          </cell>
          <cell r="G157">
            <v>12482.144</v>
          </cell>
          <cell r="H157">
            <v>16867.780200000001</v>
          </cell>
          <cell r="I157">
            <v>18059.263800000001</v>
          </cell>
          <cell r="J157">
            <v>5577.1197199999997</v>
          </cell>
          <cell r="K157">
            <v>0</v>
          </cell>
          <cell r="L157">
            <v>0</v>
          </cell>
          <cell r="M157">
            <v>1191.5177000000001</v>
          </cell>
          <cell r="N157">
            <v>1191.4835700000001</v>
          </cell>
        </row>
        <row r="158">
          <cell r="B158">
            <v>8</v>
          </cell>
          <cell r="C158" t="str">
            <v>ЗАПОРIЗЬКА ОБЛАСТЬ</v>
          </cell>
          <cell r="D158">
            <v>3327121</v>
          </cell>
          <cell r="E158" t="str">
            <v>КОМУНАЛЬНЕ ПIДПРИЄМСТВО "ВОДОКАНАЛ"</v>
          </cell>
          <cell r="F158">
            <v>953.60134000000005</v>
          </cell>
          <cell r="G158">
            <v>3997.50326</v>
          </cell>
          <cell r="H158">
            <v>15745.9179</v>
          </cell>
          <cell r="I158">
            <v>14743.0501</v>
          </cell>
          <cell r="J158">
            <v>10745.5468</v>
          </cell>
          <cell r="K158">
            <v>0</v>
          </cell>
          <cell r="L158">
            <v>0</v>
          </cell>
          <cell r="M158">
            <v>1897.48479</v>
          </cell>
          <cell r="N158">
            <v>-1078.2791999999999</v>
          </cell>
        </row>
        <row r="159">
          <cell r="B159">
            <v>8</v>
          </cell>
          <cell r="C159" t="str">
            <v>ЗАПОРIЗЬКА ОБЛАСТЬ</v>
          </cell>
          <cell r="D159">
            <v>14312921</v>
          </cell>
          <cell r="E159" t="str">
            <v>ДЕРЖАВНЕ ПIДПРИЄМСТВО "ЗАПОРIЗЬКЕ МАШИНОБУДIВНЕ КОНСТРУКТОРСЬКЕ БЮРО "ПРОГРЕС" IМЕНI АКАДЕМIКА О.Г.IВЧЕНКА</v>
          </cell>
          <cell r="F159">
            <v>15059.3117</v>
          </cell>
          <cell r="G159">
            <v>12181.5656</v>
          </cell>
          <cell r="H159">
            <v>14492.656999999999</v>
          </cell>
          <cell r="I159">
            <v>14494.5398</v>
          </cell>
          <cell r="J159">
            <v>2312.9741300000001</v>
          </cell>
          <cell r="K159">
            <v>0</v>
          </cell>
          <cell r="L159">
            <v>0</v>
          </cell>
          <cell r="M159">
            <v>4.5453099999999997</v>
          </cell>
          <cell r="N159">
            <v>-21.40428</v>
          </cell>
        </row>
        <row r="160">
          <cell r="B160">
            <v>8</v>
          </cell>
          <cell r="C160" t="str">
            <v>ЗАПОРIЗЬКА ОБЛАСТЬ</v>
          </cell>
          <cell r="D160">
            <v>191218</v>
          </cell>
          <cell r="E160" t="str">
            <v>ПIДПРИЄМСТВО З IНОЗЕМНИМИ IНВЕСТИЦIЯМИ У ФОРМI ЗАКРИТОГО АКЦIОНЕРНОГО ТОВАРИСТВА "ЗАПОРIЗЬКИЙ ЗАЛIЗОРУДНИЙ КОМБIНАТ"</v>
          </cell>
          <cell r="F160">
            <v>22281.628499999999</v>
          </cell>
          <cell r="G160">
            <v>20408.088500000002</v>
          </cell>
          <cell r="H160">
            <v>16164.6474</v>
          </cell>
          <cell r="I160">
            <v>14175.573200000001</v>
          </cell>
          <cell r="J160">
            <v>-6232.5153</v>
          </cell>
          <cell r="K160">
            <v>0</v>
          </cell>
          <cell r="L160">
            <v>0</v>
          </cell>
          <cell r="M160">
            <v>2439.2582400000001</v>
          </cell>
          <cell r="N160">
            <v>-1991.2677000000001</v>
          </cell>
        </row>
        <row r="161">
          <cell r="B161">
            <v>8</v>
          </cell>
          <cell r="C161" t="str">
            <v>ЗАПОРIЗЬКА ОБЛАСТЬ</v>
          </cell>
          <cell r="D161">
            <v>213428</v>
          </cell>
          <cell r="E161" t="str">
            <v>ВIДКРИТЕ АКЦIОНЕРНЕ ТОВАРИСТВО "ЗАПОРIЖТРАНСФОРМАТОР"</v>
          </cell>
          <cell r="F161">
            <v>17083.169600000001</v>
          </cell>
          <cell r="G161">
            <v>16206.113600000001</v>
          </cell>
          <cell r="H161">
            <v>12224.564399999999</v>
          </cell>
          <cell r="I161">
            <v>14045.5062</v>
          </cell>
          <cell r="J161">
            <v>-2160.6073999999999</v>
          </cell>
          <cell r="K161">
            <v>1478.9823200000001</v>
          </cell>
          <cell r="L161">
            <v>1478.9823200000001</v>
          </cell>
          <cell r="M161">
            <v>5654.0320899999997</v>
          </cell>
          <cell r="N161">
            <v>3297.7538800000002</v>
          </cell>
        </row>
        <row r="162">
          <cell r="B162">
            <v>9</v>
          </cell>
          <cell r="C162" t="str">
            <v>IВАНО-ФРАНКIВСЬКА ОБЛАСТЬ</v>
          </cell>
          <cell r="D162">
            <v>152230</v>
          </cell>
          <cell r="E162" t="str">
            <v>ВАТ "НАФТОХIМIК ПРИКАРПАТТЯ"</v>
          </cell>
          <cell r="F162">
            <v>495233.897</v>
          </cell>
          <cell r="G162">
            <v>249553.386</v>
          </cell>
          <cell r="H162">
            <v>42145.111100000002</v>
          </cell>
          <cell r="I162">
            <v>167871.53899999999</v>
          </cell>
          <cell r="J162">
            <v>-81681.846000000005</v>
          </cell>
          <cell r="K162">
            <v>77022.191600000006</v>
          </cell>
          <cell r="L162">
            <v>-208570.56</v>
          </cell>
          <cell r="M162">
            <v>22575.3197</v>
          </cell>
          <cell r="N162">
            <v>-90742.092999999993</v>
          </cell>
        </row>
        <row r="163">
          <cell r="B163">
            <v>9</v>
          </cell>
          <cell r="C163" t="str">
            <v>IВАНО-ФРАНКIВСЬКА ОБЛАСТЬ</v>
          </cell>
          <cell r="D163">
            <v>375409</v>
          </cell>
          <cell r="E163" t="str">
            <v>IВАНО-ФРАНКIВСЬКЕ ОБЛАСНЕ ДЕРЖАВНЕ ОБ'ЄДНАННЯ СПИРТОВОЇ ТА ЛIКЕРО-ГОРIЛЧАНОЇ ПРОМИСЛОВОСТI</v>
          </cell>
          <cell r="F163">
            <v>23258.0769</v>
          </cell>
          <cell r="G163">
            <v>23291.764800000001</v>
          </cell>
          <cell r="H163">
            <v>44954.1564</v>
          </cell>
          <cell r="I163">
            <v>37120.489399999999</v>
          </cell>
          <cell r="J163">
            <v>13828.7246</v>
          </cell>
          <cell r="K163">
            <v>0</v>
          </cell>
          <cell r="L163">
            <v>-13367.985000000001</v>
          </cell>
          <cell r="M163">
            <v>2.8930099999999999</v>
          </cell>
          <cell r="N163">
            <v>2.8919999999999999</v>
          </cell>
        </row>
        <row r="164">
          <cell r="B164">
            <v>9</v>
          </cell>
          <cell r="C164" t="str">
            <v>IВАНО-ФРАНКIВСЬКА ОБЛАСТЬ</v>
          </cell>
          <cell r="D164">
            <v>136490</v>
          </cell>
          <cell r="E164" t="str">
            <v>НАФТОГАЗОВИДОБУВНЕ УПРАВЛIННЯ ВIДКРИТОГО АКЦIОНЕРНОГО ТОВАРИСТВА "УКРНАФТА" "ДОЛИНАНАФТОГАЗ"</v>
          </cell>
          <cell r="F164">
            <v>98651.145099999994</v>
          </cell>
          <cell r="G164">
            <v>97700.165900000007</v>
          </cell>
          <cell r="H164">
            <v>28857.8482</v>
          </cell>
          <cell r="I164">
            <v>32211.3573</v>
          </cell>
          <cell r="J164">
            <v>-65488.809000000001</v>
          </cell>
          <cell r="K164">
            <v>0</v>
          </cell>
          <cell r="L164">
            <v>0</v>
          </cell>
          <cell r="M164">
            <v>4210.8073199999999</v>
          </cell>
          <cell r="N164">
            <v>3353.50738</v>
          </cell>
        </row>
        <row r="165">
          <cell r="B165">
            <v>9</v>
          </cell>
          <cell r="C165" t="str">
            <v>IВАНО-ФРАНКIВСЬКА ОБЛАСТЬ</v>
          </cell>
          <cell r="D165">
            <v>25569563</v>
          </cell>
          <cell r="E165" t="str">
            <v>ТОВАРИСТВО З ОБМЕЖЕНОЮ ВIДПОВIДАЛЬНIСТЮ "КОМПАНIЯ "ПРОМЛАМIНАТ"</v>
          </cell>
          <cell r="F165">
            <v>20945.553199999998</v>
          </cell>
          <cell r="G165">
            <v>16184.6101</v>
          </cell>
          <cell r="H165">
            <v>26280.2392</v>
          </cell>
          <cell r="I165">
            <v>28450.220799999999</v>
          </cell>
          <cell r="J165">
            <v>12265.610699999999</v>
          </cell>
          <cell r="K165">
            <v>0</v>
          </cell>
          <cell r="L165">
            <v>0</v>
          </cell>
          <cell r="M165">
            <v>2170.90951</v>
          </cell>
          <cell r="N165">
            <v>2169.4750399999998</v>
          </cell>
        </row>
        <row r="166">
          <cell r="B166">
            <v>9</v>
          </cell>
          <cell r="C166" t="str">
            <v>IВАНО-ФРАНКIВСЬКА ОБЛАСТЬ</v>
          </cell>
          <cell r="D166">
            <v>131541</v>
          </cell>
          <cell r="E166" t="str">
            <v>БУРШТИНСЬКА ТЕПЛОВА ЕЛЕКТРИЧНА СТАНЦIЯ</v>
          </cell>
          <cell r="F166">
            <v>6541.3840700000001</v>
          </cell>
          <cell r="G166">
            <v>8419.4616600000008</v>
          </cell>
          <cell r="H166">
            <v>26483.576400000002</v>
          </cell>
          <cell r="I166">
            <v>22064.194</v>
          </cell>
          <cell r="J166">
            <v>13644.7323</v>
          </cell>
          <cell r="K166">
            <v>10583.1623</v>
          </cell>
          <cell r="L166">
            <v>5036.6070499999996</v>
          </cell>
          <cell r="M166">
            <v>0.13614000000000001</v>
          </cell>
          <cell r="N166">
            <v>-2.5144000000000002</v>
          </cell>
        </row>
        <row r="167">
          <cell r="B167">
            <v>9</v>
          </cell>
          <cell r="C167" t="str">
            <v>IВАНО-ФРАНКIВСЬКА ОБЛАСТЬ</v>
          </cell>
          <cell r="D167">
            <v>136515</v>
          </cell>
          <cell r="E167" t="str">
            <v>НАФТОГАЗОВИДОБУВНЕ УПРАВЛIННЯ"НАДВIРНАНАФТОГАЗ" ВАТ"УКРНАФТА"</v>
          </cell>
          <cell r="F167">
            <v>51914.179700000001</v>
          </cell>
          <cell r="G167">
            <v>47733.667099999999</v>
          </cell>
          <cell r="H167">
            <v>20706.214800000002</v>
          </cell>
          <cell r="I167">
            <v>21344.732199999999</v>
          </cell>
          <cell r="J167">
            <v>-26388.935000000001</v>
          </cell>
          <cell r="K167">
            <v>0</v>
          </cell>
          <cell r="L167">
            <v>0</v>
          </cell>
          <cell r="M167">
            <v>2770.39149</v>
          </cell>
          <cell r="N167">
            <v>638.51738999999998</v>
          </cell>
        </row>
        <row r="168">
          <cell r="B168">
            <v>9</v>
          </cell>
          <cell r="C168" t="str">
            <v>IВАНО-ФРАНКIВСЬКА ОБЛАСТЬ</v>
          </cell>
          <cell r="D168">
            <v>131564</v>
          </cell>
          <cell r="E168" t="str">
            <v>ВАТ "ПРИКАРПАТТЯОБЛЕНЕРГО"</v>
          </cell>
          <cell r="F168">
            <v>25077.183300000001</v>
          </cell>
          <cell r="G168">
            <v>25453.9555</v>
          </cell>
          <cell r="H168">
            <v>17894.816500000001</v>
          </cell>
          <cell r="I168">
            <v>17832.268499999998</v>
          </cell>
          <cell r="J168">
            <v>-7621.6869999999999</v>
          </cell>
          <cell r="K168">
            <v>0</v>
          </cell>
          <cell r="L168">
            <v>0</v>
          </cell>
          <cell r="M168">
            <v>273.39285000000001</v>
          </cell>
          <cell r="N168">
            <v>-82.734899999999996</v>
          </cell>
        </row>
        <row r="169">
          <cell r="B169">
            <v>9</v>
          </cell>
          <cell r="C169" t="str">
            <v>IВАНО-ФРАНКIВСЬКА ОБЛАСТЬ</v>
          </cell>
          <cell r="D169">
            <v>32873692</v>
          </cell>
          <cell r="E169" t="str">
            <v>ТОВАРИСТВО З ОБМЕЖЕНОЮ ВIДПОВIДАЛЬНIСТЮ "СТАНIСЛАВСЬКА ТОРГОВА КОМПАНIЯ"</v>
          </cell>
          <cell r="F169">
            <v>-6227.2403999999997</v>
          </cell>
          <cell r="G169">
            <v>-5737.0680000000002</v>
          </cell>
          <cell r="H169">
            <v>4951.5152600000001</v>
          </cell>
          <cell r="I169">
            <v>12171.5064</v>
          </cell>
          <cell r="J169">
            <v>17908.574400000001</v>
          </cell>
          <cell r="K169">
            <v>0</v>
          </cell>
          <cell r="L169">
            <v>0</v>
          </cell>
          <cell r="M169">
            <v>7563.8517700000002</v>
          </cell>
          <cell r="N169">
            <v>6604.5688200000004</v>
          </cell>
        </row>
        <row r="170">
          <cell r="B170">
            <v>9</v>
          </cell>
          <cell r="C170" t="str">
            <v>IВАНО-ФРАНКIВСЬКА ОБЛАСТЬ</v>
          </cell>
          <cell r="D170">
            <v>292988</v>
          </cell>
          <cell r="E170" t="str">
            <v>ВIДКРИТЕ АКЦIОНЕРНЕ ТОВАРИСТВО 'IВАНО-ФРАНКIВСЬЦЕМЕНТ'</v>
          </cell>
          <cell r="F170">
            <v>12979.6489</v>
          </cell>
          <cell r="G170">
            <v>13063.8277</v>
          </cell>
          <cell r="H170">
            <v>12049.186100000001</v>
          </cell>
          <cell r="I170">
            <v>12059.217000000001</v>
          </cell>
          <cell r="J170">
            <v>-1004.6107</v>
          </cell>
          <cell r="K170">
            <v>0</v>
          </cell>
          <cell r="L170">
            <v>0</v>
          </cell>
          <cell r="M170">
            <v>1.2460000000000001E-2</v>
          </cell>
          <cell r="N170">
            <v>-1.6467400000000001</v>
          </cell>
        </row>
        <row r="171">
          <cell r="B171">
            <v>9</v>
          </cell>
          <cell r="C171" t="str">
            <v>IВАНО-ФРАНКIВСЬКА ОБЛАСТЬ</v>
          </cell>
          <cell r="D171">
            <v>26214833</v>
          </cell>
          <cell r="E171" t="str">
            <v>НАДВIРНЯНСЬКА ФIЛIЯ СПIЛЬНОГО УКРАЇНСЬКО-АМЕРИКАНСЬКОГО ПIДПРИЄМСТВА"УКРКАРПАТОЙЛ ЛТД"</v>
          </cell>
          <cell r="F171">
            <v>4315.3788299999997</v>
          </cell>
          <cell r="G171">
            <v>4338.7352199999996</v>
          </cell>
          <cell r="H171">
            <v>10591.4817</v>
          </cell>
          <cell r="I171">
            <v>10803.6512</v>
          </cell>
          <cell r="J171">
            <v>6464.9159600000003</v>
          </cell>
          <cell r="K171">
            <v>0</v>
          </cell>
          <cell r="L171">
            <v>0</v>
          </cell>
          <cell r="M171">
            <v>839.92151999999999</v>
          </cell>
          <cell r="N171">
            <v>212.16949</v>
          </cell>
        </row>
        <row r="172">
          <cell r="B172">
            <v>9</v>
          </cell>
          <cell r="C172" t="str">
            <v>IВАНО-ФРАНКIВСЬКА ОБЛАСТЬ</v>
          </cell>
          <cell r="D172">
            <v>31790584</v>
          </cell>
          <cell r="E172" t="str">
            <v>"IВАНО-ФРАНКIВСЬКИЙ ОБЛАВТОДОР" ВIДКРИТОГО АКЦIОНЕРНОГО ТОВАРИСТВА "АВТОМОБIЛЬНI ДОРОГИ УКРАЇНИ"</v>
          </cell>
          <cell r="F172">
            <v>7258.4949900000001</v>
          </cell>
          <cell r="G172">
            <v>7275.3752199999999</v>
          </cell>
          <cell r="H172">
            <v>10200.895399999999</v>
          </cell>
          <cell r="I172">
            <v>10609.290499999999</v>
          </cell>
          <cell r="J172">
            <v>3333.9153099999999</v>
          </cell>
          <cell r="K172">
            <v>0</v>
          </cell>
          <cell r="L172">
            <v>0</v>
          </cell>
          <cell r="M172">
            <v>413.76159000000001</v>
          </cell>
          <cell r="N172">
            <v>393.80099000000001</v>
          </cell>
        </row>
        <row r="173">
          <cell r="B173">
            <v>9</v>
          </cell>
          <cell r="C173" t="str">
            <v>IВАНО-ФРАНКIВСЬКА ОБЛАСТЬ</v>
          </cell>
          <cell r="D173">
            <v>32472712</v>
          </cell>
          <cell r="E173" t="str">
            <v>ТОВАРИСТВО З ОБМЕЖЕНОЮ ВIДПОВIДАЛЬНIСТЮ "ЛК IНТЕРПЛИТ НАДВIРНА"</v>
          </cell>
          <cell r="F173">
            <v>12872.2156</v>
          </cell>
          <cell r="G173">
            <v>11362.683199999999</v>
          </cell>
          <cell r="H173">
            <v>9351.73855</v>
          </cell>
          <cell r="I173">
            <v>9440.0897499999992</v>
          </cell>
          <cell r="J173">
            <v>-1922.5934</v>
          </cell>
          <cell r="K173">
            <v>0</v>
          </cell>
          <cell r="L173">
            <v>0</v>
          </cell>
          <cell r="M173">
            <v>110.4965</v>
          </cell>
          <cell r="N173">
            <v>88.351200000000006</v>
          </cell>
        </row>
        <row r="174">
          <cell r="B174">
            <v>9</v>
          </cell>
          <cell r="C174" t="str">
            <v>IВАНО-ФРАНКIВСЬКА ОБЛАСТЬ</v>
          </cell>
          <cell r="D174">
            <v>5467228</v>
          </cell>
          <cell r="E174" t="str">
            <v>ЗАКРИТЕ АКЦIОНЕРНЕ ТОВАРИСТВО "КОЛОМИЙСЬКЕ ЗАВОДОУПРАВЛIННЯ БУДIВЕЛЬНИХ МАТЕРIАЛIВ"</v>
          </cell>
          <cell r="F174">
            <v>6834.5140099999999</v>
          </cell>
          <cell r="G174">
            <v>6824.4351699999997</v>
          </cell>
          <cell r="H174">
            <v>8817.8884199999993</v>
          </cell>
          <cell r="I174">
            <v>9386.8198799999991</v>
          </cell>
          <cell r="J174">
            <v>2562.3847099999998</v>
          </cell>
          <cell r="K174">
            <v>0</v>
          </cell>
          <cell r="L174">
            <v>0</v>
          </cell>
          <cell r="M174">
            <v>579.85167999999999</v>
          </cell>
          <cell r="N174">
            <v>542.93146000000002</v>
          </cell>
        </row>
        <row r="175">
          <cell r="B175">
            <v>9</v>
          </cell>
          <cell r="C175" t="str">
            <v>IВАНО-ФРАНКIВСЬКА ОБЛАСТЬ</v>
          </cell>
          <cell r="D175">
            <v>32014894</v>
          </cell>
          <cell r="E175" t="str">
            <v>ТОВАРИСТВО З ОБМЕЖЕНОЮ ВIДПОВIДАЛЬНIСТЮ "3 БЕТОНИ"</v>
          </cell>
          <cell r="F175">
            <v>526.30260999999996</v>
          </cell>
          <cell r="G175">
            <v>-127.62067</v>
          </cell>
          <cell r="H175">
            <v>5340.7334799999999</v>
          </cell>
          <cell r="I175">
            <v>5616.0578699999996</v>
          </cell>
          <cell r="J175">
            <v>5743.6785399999999</v>
          </cell>
          <cell r="K175">
            <v>0</v>
          </cell>
          <cell r="L175">
            <v>-6.9300000000000004E-3</v>
          </cell>
          <cell r="M175">
            <v>343.09269</v>
          </cell>
          <cell r="N175">
            <v>275.17669000000001</v>
          </cell>
        </row>
        <row r="176">
          <cell r="B176">
            <v>9</v>
          </cell>
          <cell r="C176" t="str">
            <v>IВАНО-ФРАНКIВСЬКА ОБЛАСТЬ</v>
          </cell>
          <cell r="D176">
            <v>3361046</v>
          </cell>
          <cell r="E176" t="str">
            <v>ПО ГАЗОПОСТАЧАННЮ ТА ГАЗИФIКАЦIЇ "IВАНО-ФРАНКIВСЬКГАЗ"</v>
          </cell>
          <cell r="F176">
            <v>10859.960800000001</v>
          </cell>
          <cell r="G176">
            <v>10772.1656</v>
          </cell>
          <cell r="H176">
            <v>4172.2360600000002</v>
          </cell>
          <cell r="I176">
            <v>4724.9941399999998</v>
          </cell>
          <cell r="J176">
            <v>-6047.1715000000004</v>
          </cell>
          <cell r="K176">
            <v>0</v>
          </cell>
          <cell r="L176">
            <v>0</v>
          </cell>
          <cell r="M176">
            <v>589.02400999999998</v>
          </cell>
          <cell r="N176">
            <v>552.41808000000003</v>
          </cell>
        </row>
        <row r="177">
          <cell r="B177">
            <v>9</v>
          </cell>
          <cell r="C177" t="str">
            <v>IВАНО-ФРАНКIВСЬКА ОБЛАСТЬ</v>
          </cell>
          <cell r="D177">
            <v>32014831</v>
          </cell>
          <cell r="E177" t="str">
            <v>ДЕРЖАВНЕ ПIДПРИЄМСТВО "КАЛУСЬКА ТЕПЛОЕЛЕКТРОЦЕНТРАЛЬ"</v>
          </cell>
          <cell r="F177">
            <v>13010.205</v>
          </cell>
          <cell r="G177">
            <v>13033.866400000001</v>
          </cell>
          <cell r="H177">
            <v>3045.9434099999999</v>
          </cell>
          <cell r="I177">
            <v>4687.5942999999997</v>
          </cell>
          <cell r="J177">
            <v>-8346.2721000000001</v>
          </cell>
          <cell r="K177">
            <v>0</v>
          </cell>
          <cell r="L177">
            <v>0</v>
          </cell>
          <cell r="M177">
            <v>1723.31249</v>
          </cell>
          <cell r="N177">
            <v>1554.08572</v>
          </cell>
        </row>
        <row r="178">
          <cell r="B178">
            <v>9</v>
          </cell>
          <cell r="C178" t="str">
            <v>IВАНО-ФРАНКIВСЬКА ОБЛАСТЬ</v>
          </cell>
          <cell r="D178">
            <v>3346058</v>
          </cell>
          <cell r="E178" t="str">
            <v>ДЕРЖАВНЕ МIСЬКЕ ПIДПРИЄМСТВО "IВАНО-ФРАНКIВСЬКТЕПЛОКОМУНЕНЕРГО"</v>
          </cell>
          <cell r="F178">
            <v>9444.5386400000007</v>
          </cell>
          <cell r="G178">
            <v>3940.3271</v>
          </cell>
          <cell r="H178">
            <v>6528.3589599999996</v>
          </cell>
          <cell r="I178">
            <v>4177.1424200000001</v>
          </cell>
          <cell r="J178">
            <v>236.81532000000001</v>
          </cell>
          <cell r="K178">
            <v>11850.2659</v>
          </cell>
          <cell r="L178">
            <v>2529.6026299999999</v>
          </cell>
          <cell r="M178">
            <v>5.3891299999999998</v>
          </cell>
          <cell r="N178">
            <v>0.54300000000000004</v>
          </cell>
        </row>
        <row r="179">
          <cell r="B179">
            <v>9</v>
          </cell>
          <cell r="C179" t="str">
            <v>IВАНО-ФРАНКIВСЬКА ОБЛАСТЬ</v>
          </cell>
          <cell r="D179">
            <v>32360815</v>
          </cell>
          <cell r="E179" t="str">
            <v>КОМУНАЛЬНЕ ПIДПРИЄМСТВО "IВАНО-ФРАНКIВСЬКВОДОЕКОТЕХПРОМ"</v>
          </cell>
          <cell r="F179">
            <v>3755.7663899999998</v>
          </cell>
          <cell r="G179">
            <v>3794.8225200000002</v>
          </cell>
          <cell r="H179">
            <v>3724.2163300000002</v>
          </cell>
          <cell r="I179">
            <v>4096.0592500000002</v>
          </cell>
          <cell r="J179">
            <v>301.23673000000002</v>
          </cell>
          <cell r="K179">
            <v>0</v>
          </cell>
          <cell r="L179">
            <v>0</v>
          </cell>
          <cell r="M179">
            <v>353.86104999999998</v>
          </cell>
          <cell r="N179">
            <v>314.21274</v>
          </cell>
        </row>
        <row r="180">
          <cell r="B180">
            <v>9</v>
          </cell>
          <cell r="C180" t="str">
            <v>IВАНО-ФРАНКIВСЬКА ОБЛАСТЬ</v>
          </cell>
          <cell r="D180">
            <v>24681750</v>
          </cell>
          <cell r="E180" t="str">
            <v>ЗАКРИТЕ АКЦIОНЕРНЕ ТОВАРИСТВО "ПОЛIКОМ"</v>
          </cell>
          <cell r="F180">
            <v>2040.0166200000001</v>
          </cell>
          <cell r="G180">
            <v>2038.46262</v>
          </cell>
          <cell r="H180">
            <v>4024.2620200000001</v>
          </cell>
          <cell r="I180">
            <v>4024.4614499999998</v>
          </cell>
          <cell r="J180">
            <v>1985.99883</v>
          </cell>
          <cell r="K180">
            <v>0</v>
          </cell>
          <cell r="L180">
            <v>0</v>
          </cell>
          <cell r="M180">
            <v>0.5756</v>
          </cell>
          <cell r="N180">
            <v>9.5200000000000007E-2</v>
          </cell>
        </row>
        <row r="181">
          <cell r="B181">
            <v>9</v>
          </cell>
          <cell r="C181" t="str">
            <v>IВАНО-ФРАНКIВСЬКА ОБЛАСТЬ</v>
          </cell>
          <cell r="D181">
            <v>32605833</v>
          </cell>
          <cell r="E181" t="str">
            <v>ТЗОВ "ПРИКАРПАТСЬКА ФIНАНСОВА КОМПАНIЯ"</v>
          </cell>
          <cell r="F181">
            <v>5629.6429500000004</v>
          </cell>
          <cell r="G181">
            <v>-8282.9624999999996</v>
          </cell>
          <cell r="H181">
            <v>6274.9981799999996</v>
          </cell>
          <cell r="I181">
            <v>3832.9097200000001</v>
          </cell>
          <cell r="J181">
            <v>12115.8722</v>
          </cell>
          <cell r="K181">
            <v>0</v>
          </cell>
          <cell r="L181">
            <v>0</v>
          </cell>
          <cell r="M181">
            <v>11.83123</v>
          </cell>
          <cell r="N181">
            <v>-2442.0884999999998</v>
          </cell>
        </row>
        <row r="182">
          <cell r="B182">
            <v>10</v>
          </cell>
          <cell r="C182" t="str">
            <v>КИЇВСЬКА ОБЛАСТЬ</v>
          </cell>
          <cell r="D182">
            <v>20588716</v>
          </cell>
          <cell r="E182" t="str">
            <v>ВIДКРИТЕ АКЦIОНЕРНЕ ТОВАРИСТВО "УКРГIДРОЕНЕРГО"</v>
          </cell>
          <cell r="F182">
            <v>94047.437600000005</v>
          </cell>
          <cell r="G182">
            <v>99929.128599999996</v>
          </cell>
          <cell r="H182">
            <v>208310.875</v>
          </cell>
          <cell r="I182">
            <v>225028.35</v>
          </cell>
          <cell r="J182">
            <v>125099.22199999999</v>
          </cell>
          <cell r="K182">
            <v>0</v>
          </cell>
          <cell r="L182">
            <v>0</v>
          </cell>
          <cell r="M182">
            <v>11948.251700000001</v>
          </cell>
          <cell r="N182">
            <v>8719.8278599999994</v>
          </cell>
        </row>
        <row r="183">
          <cell r="B183">
            <v>10</v>
          </cell>
          <cell r="C183" t="str">
            <v>КИЇВСЬКА ОБЛАСТЬ</v>
          </cell>
          <cell r="D183">
            <v>24924140</v>
          </cell>
          <cell r="E183" t="str">
            <v>ДОЧIРНЄ ПIДПРИЄМСТВО "ЕЙВОН КОСМЕТIКС ЮКРЕЙН"</v>
          </cell>
          <cell r="F183">
            <v>86687.623699999996</v>
          </cell>
          <cell r="G183">
            <v>81895.198699999994</v>
          </cell>
          <cell r="H183">
            <v>84716.206699999995</v>
          </cell>
          <cell r="I183">
            <v>88376.8894</v>
          </cell>
          <cell r="J183">
            <v>6481.6907799999999</v>
          </cell>
          <cell r="K183">
            <v>0</v>
          </cell>
          <cell r="L183">
            <v>0</v>
          </cell>
          <cell r="M183">
            <v>7165.3825299999999</v>
          </cell>
          <cell r="N183">
            <v>3656.83194</v>
          </cell>
        </row>
        <row r="184">
          <cell r="B184">
            <v>10</v>
          </cell>
          <cell r="C184" t="str">
            <v>КИЇВСЬКА ОБЛАСТЬ</v>
          </cell>
          <cell r="D184">
            <v>23243188</v>
          </cell>
          <cell r="E184" t="str">
            <v>ЗАКРИТЕ АКЦIОНЕРНЕ ТОВАРИСТВО "АЕС КИЇВОБЛЕНЕРГО"</v>
          </cell>
          <cell r="F184">
            <v>72056.824900000007</v>
          </cell>
          <cell r="G184">
            <v>71859.983200000002</v>
          </cell>
          <cell r="H184">
            <v>72462.496100000004</v>
          </cell>
          <cell r="I184">
            <v>68096.046000000002</v>
          </cell>
          <cell r="J184">
            <v>-3763.9371999999998</v>
          </cell>
          <cell r="K184">
            <v>0</v>
          </cell>
          <cell r="L184">
            <v>0</v>
          </cell>
          <cell r="M184">
            <v>2317.57843</v>
          </cell>
          <cell r="N184">
            <v>-4369.1000000000004</v>
          </cell>
        </row>
        <row r="185">
          <cell r="B185">
            <v>10</v>
          </cell>
          <cell r="C185" t="str">
            <v>КИЇВСЬКА ОБЛАСТЬ</v>
          </cell>
          <cell r="D185">
            <v>21685172</v>
          </cell>
          <cell r="E185" t="str">
            <v>ТОВАРИСТВО З ОБМЕЖЕНОЮ ВIДПОВIДАЛЬНIСТЮ З IНОЗЕМНИМИ IНВЕСТИЦIЯМИ "ХЕНКЕЛЬ БАУТЕХНIК (УКРАЇНА)"</v>
          </cell>
          <cell r="F185">
            <v>34260.757299999997</v>
          </cell>
          <cell r="G185">
            <v>34277.2883</v>
          </cell>
          <cell r="H185">
            <v>49136.060899999997</v>
          </cell>
          <cell r="I185">
            <v>56241.846400000002</v>
          </cell>
          <cell r="J185">
            <v>21964.558099999998</v>
          </cell>
          <cell r="K185">
            <v>0</v>
          </cell>
          <cell r="L185">
            <v>0</v>
          </cell>
          <cell r="M185">
            <v>7129.4704099999999</v>
          </cell>
          <cell r="N185">
            <v>7105.7855399999999</v>
          </cell>
        </row>
        <row r="186">
          <cell r="B186">
            <v>10</v>
          </cell>
          <cell r="C186" t="str">
            <v>КИЇВСЬКА ОБЛАСТЬ</v>
          </cell>
          <cell r="D186">
            <v>20572069</v>
          </cell>
          <cell r="E186" t="str">
            <v>ДЕРЖАВНЕ ПIДПРИЄМСТВО ДЕРЖАВНЕ ПIДПРИЄМСТВО " МIЖНАРОДНИЙ АЕРОПОРТ "БОРИСПIЛЬ"</v>
          </cell>
          <cell r="F186">
            <v>60855.15</v>
          </cell>
          <cell r="G186">
            <v>66762.925000000003</v>
          </cell>
          <cell r="H186">
            <v>62687.2664</v>
          </cell>
          <cell r="I186">
            <v>51159.328699999998</v>
          </cell>
          <cell r="J186">
            <v>-15603.596</v>
          </cell>
          <cell r="K186">
            <v>11.18</v>
          </cell>
          <cell r="L186">
            <v>11.18</v>
          </cell>
          <cell r="M186">
            <v>1619.29594</v>
          </cell>
          <cell r="N186">
            <v>-12687.814</v>
          </cell>
        </row>
        <row r="187">
          <cell r="B187">
            <v>10</v>
          </cell>
          <cell r="C187" t="str">
            <v>КИЇВСЬКА ОБЛАСТЬ</v>
          </cell>
          <cell r="D187">
            <v>21651322</v>
          </cell>
          <cell r="E187" t="str">
            <v>IНОЗЕМНЕ ПIДПРИЄМСТВО"КОКА-КОЛА БЕВЕРIДЖИЗ УКРАЇНА ЛIМIТЕД"</v>
          </cell>
          <cell r="F187">
            <v>30355.8099</v>
          </cell>
          <cell r="G187">
            <v>32159.668099999999</v>
          </cell>
          <cell r="H187">
            <v>30003.6646</v>
          </cell>
          <cell r="I187">
            <v>28861.627100000002</v>
          </cell>
          <cell r="J187">
            <v>-3298.0410999999999</v>
          </cell>
          <cell r="K187">
            <v>0</v>
          </cell>
          <cell r="L187">
            <v>0</v>
          </cell>
          <cell r="M187">
            <v>965.35497999999995</v>
          </cell>
          <cell r="N187">
            <v>-1144.6645000000001</v>
          </cell>
        </row>
        <row r="188">
          <cell r="B188">
            <v>10</v>
          </cell>
          <cell r="C188" t="str">
            <v>КИЇВСЬКА ОБЛАСТЬ</v>
          </cell>
          <cell r="D188">
            <v>32402870</v>
          </cell>
          <cell r="E188" t="str">
            <v>ДЕРЖАВНЕ ПIДПРИЄМСТВО "УКРЕНЕРГОВУГIЛЛЯ"</v>
          </cell>
          <cell r="F188">
            <v>19250.1371</v>
          </cell>
          <cell r="G188">
            <v>20557.066299999999</v>
          </cell>
          <cell r="H188">
            <v>25943.6443</v>
          </cell>
          <cell r="I188">
            <v>28083.027300000002</v>
          </cell>
          <cell r="J188">
            <v>7525.9610300000004</v>
          </cell>
          <cell r="K188">
            <v>0</v>
          </cell>
          <cell r="L188">
            <v>0</v>
          </cell>
          <cell r="M188">
            <v>2099.1740799999998</v>
          </cell>
          <cell r="N188">
            <v>1387.18704</v>
          </cell>
        </row>
        <row r="189">
          <cell r="B189">
            <v>10</v>
          </cell>
          <cell r="C189" t="str">
            <v>КИЇВСЬКА ОБЛАСТЬ</v>
          </cell>
          <cell r="D189">
            <v>131334</v>
          </cell>
          <cell r="E189" t="str">
            <v>ТРИПIЛЬСЬКА ТЕПЛОВА ЕЛЕКТРОСТАНЦIЯ ВАТ "ДЕК "ЦЕНТРЕНЕРГО"</v>
          </cell>
          <cell r="F189">
            <v>17423.503100000002</v>
          </cell>
          <cell r="G189">
            <v>17414.610199999999</v>
          </cell>
          <cell r="H189">
            <v>24226.5766</v>
          </cell>
          <cell r="I189">
            <v>26498.2094</v>
          </cell>
          <cell r="J189">
            <v>9083.5992499999993</v>
          </cell>
          <cell r="K189">
            <v>0</v>
          </cell>
          <cell r="L189">
            <v>-6.4000000000000005E-4</v>
          </cell>
          <cell r="M189">
            <v>2272.4342099999999</v>
          </cell>
          <cell r="N189">
            <v>2270.1321800000001</v>
          </cell>
        </row>
        <row r="190">
          <cell r="B190">
            <v>10</v>
          </cell>
          <cell r="C190" t="str">
            <v>КИЇВСЬКА ОБЛАСТЬ</v>
          </cell>
          <cell r="D190">
            <v>333888</v>
          </cell>
          <cell r="E190" t="str">
            <v>ВЎДКРИТЕ АКЦЎОНЕРНЕ ТОВАРИСТВО "ВЕТРОПАК ГОСТОМЕЛЬСЬКИЙ СКЛОЗАВОД"</v>
          </cell>
          <cell r="F190">
            <v>23092.626700000001</v>
          </cell>
          <cell r="G190">
            <v>20164.267199999998</v>
          </cell>
          <cell r="H190">
            <v>24041.736099999998</v>
          </cell>
          <cell r="I190">
            <v>24754.191900000002</v>
          </cell>
          <cell r="J190">
            <v>4589.9246499999999</v>
          </cell>
          <cell r="K190">
            <v>0</v>
          </cell>
          <cell r="L190">
            <v>0</v>
          </cell>
          <cell r="M190">
            <v>816.91079999999999</v>
          </cell>
          <cell r="N190">
            <v>695.13989000000004</v>
          </cell>
        </row>
        <row r="191">
          <cell r="B191">
            <v>10</v>
          </cell>
          <cell r="C191" t="str">
            <v>КИЇВСЬКА ОБЛАСТЬ</v>
          </cell>
          <cell r="D191">
            <v>33096517</v>
          </cell>
          <cell r="E191" t="str">
            <v>ДОЧIРНЄ ПIДПРИЄМСТВО "КИЇВСЬКЕ ОБЛАСНЕ ДОРОЖНЄ УПРАВЛIННЯ" ВАТ "ДЕРЖАВНА АКЦIОНЕРНА КОМПАНIЯ" АВТОМОБIЛЬНI ДОРОГИ УКРАЇНИ"</v>
          </cell>
          <cell r="F191">
            <v>930.39800000000002</v>
          </cell>
          <cell r="G191">
            <v>981.53099999999995</v>
          </cell>
          <cell r="H191">
            <v>22614.383000000002</v>
          </cell>
          <cell r="I191">
            <v>22900.9784</v>
          </cell>
          <cell r="J191">
            <v>21919.447400000001</v>
          </cell>
          <cell r="K191">
            <v>0</v>
          </cell>
          <cell r="L191">
            <v>0</v>
          </cell>
          <cell r="M191">
            <v>276.56</v>
          </cell>
          <cell r="N191">
            <v>275.42700000000002</v>
          </cell>
        </row>
        <row r="192">
          <cell r="B192">
            <v>10</v>
          </cell>
          <cell r="C192" t="str">
            <v>КИЇВСЬКА ОБЛАСТЬ</v>
          </cell>
          <cell r="D192">
            <v>24210297</v>
          </cell>
          <cell r="E192" t="str">
            <v>ДЕРЖАВНЕ ПIДПРИЄМСТВО УКРАЇНСЬКИЙ ДЕРЖАВНИЙ ЦЕНТР ЗАЛIЗНИЧНИХ РЕФРИЖЕРАТОРНИХ ПЕРЕВЕЗЕНЬ "УКРРЕФТРАНС"</v>
          </cell>
          <cell r="F192">
            <v>18573.399099999999</v>
          </cell>
          <cell r="G192">
            <v>18584.684600000001</v>
          </cell>
          <cell r="H192">
            <v>20622.240699999998</v>
          </cell>
          <cell r="I192">
            <v>21737.5347</v>
          </cell>
          <cell r="J192">
            <v>3152.8501099999999</v>
          </cell>
          <cell r="K192">
            <v>0</v>
          </cell>
          <cell r="L192">
            <v>0</v>
          </cell>
          <cell r="M192">
            <v>1128.9018599999999</v>
          </cell>
          <cell r="N192">
            <v>1115.2940000000001</v>
          </cell>
        </row>
        <row r="193">
          <cell r="B193">
            <v>10</v>
          </cell>
          <cell r="C193" t="str">
            <v>КИЇВСЬКА ОБЛАСТЬ</v>
          </cell>
          <cell r="D193">
            <v>21638055</v>
          </cell>
          <cell r="E193" t="str">
            <v>ТОВАРИСТВО З ОБМЕЖЕНОЮ ВIДПОВIДАЛЬНIСТЮ " МАРС УКРАЇНА"</v>
          </cell>
          <cell r="F193">
            <v>2877.36753</v>
          </cell>
          <cell r="G193">
            <v>2164.69634</v>
          </cell>
          <cell r="H193">
            <v>19494.378400000001</v>
          </cell>
          <cell r="I193">
            <v>20824.164199999999</v>
          </cell>
          <cell r="J193">
            <v>18659.4679</v>
          </cell>
          <cell r="K193">
            <v>0</v>
          </cell>
          <cell r="L193">
            <v>0</v>
          </cell>
          <cell r="M193">
            <v>1368.59743</v>
          </cell>
          <cell r="N193">
            <v>1329.78577</v>
          </cell>
        </row>
        <row r="194">
          <cell r="B194">
            <v>10</v>
          </cell>
          <cell r="C194" t="str">
            <v>КИЇВСЬКА ОБЛАСТЬ</v>
          </cell>
          <cell r="D194">
            <v>20598695</v>
          </cell>
          <cell r="E194" t="str">
            <v>ВИШГОРОДСЬКА ФIЛIЯ ЗАКРИТОГО АКЦIОНЕРНОГО ТОВАРИСТВА "КРАФТ ФУДЗ УКРАЇНА"</v>
          </cell>
          <cell r="F194">
            <v>15377.503199999999</v>
          </cell>
          <cell r="G194">
            <v>15383.805200000001</v>
          </cell>
          <cell r="H194">
            <v>18903.0262</v>
          </cell>
          <cell r="I194">
            <v>19260.0982</v>
          </cell>
          <cell r="J194">
            <v>3876.2930099999999</v>
          </cell>
          <cell r="K194">
            <v>0</v>
          </cell>
          <cell r="L194">
            <v>0</v>
          </cell>
          <cell r="M194">
            <v>365.64245</v>
          </cell>
          <cell r="N194">
            <v>357.072</v>
          </cell>
        </row>
        <row r="195">
          <cell r="B195">
            <v>10</v>
          </cell>
          <cell r="C195" t="str">
            <v>КИЇВСЬКА ОБЛАСТЬ</v>
          </cell>
          <cell r="D195">
            <v>30253385</v>
          </cell>
          <cell r="E195" t="str">
            <v>ЗАТ "РОСАВА"</v>
          </cell>
          <cell r="F195">
            <v>3551.9020500000001</v>
          </cell>
          <cell r="G195">
            <v>1168.24648</v>
          </cell>
          <cell r="H195">
            <v>18871.366099999999</v>
          </cell>
          <cell r="I195">
            <v>18799.002</v>
          </cell>
          <cell r="J195">
            <v>17630.7556</v>
          </cell>
          <cell r="K195">
            <v>0</v>
          </cell>
          <cell r="L195">
            <v>0</v>
          </cell>
          <cell r="M195">
            <v>16.886690000000002</v>
          </cell>
          <cell r="N195">
            <v>-243.03558000000001</v>
          </cell>
        </row>
        <row r="196">
          <cell r="B196">
            <v>10</v>
          </cell>
          <cell r="C196" t="str">
            <v>КИЇВСЬКА ОБЛАСТЬ</v>
          </cell>
          <cell r="D196">
            <v>452417</v>
          </cell>
          <cell r="E196" t="str">
            <v>ТОВАРИСТВО З ОБМЕЖЕНОЮ ВIДПОВIДАЛЬНIСТЮ "КИЇВРIАНТА"</v>
          </cell>
          <cell r="F196">
            <v>9759.5117300000002</v>
          </cell>
          <cell r="G196">
            <v>10078.8223</v>
          </cell>
          <cell r="H196">
            <v>13588.795599999999</v>
          </cell>
          <cell r="I196">
            <v>15849.0828</v>
          </cell>
          <cell r="J196">
            <v>5770.2605100000001</v>
          </cell>
          <cell r="K196">
            <v>0</v>
          </cell>
          <cell r="L196">
            <v>0</v>
          </cell>
          <cell r="M196">
            <v>2599.7281600000001</v>
          </cell>
          <cell r="N196">
            <v>2260.2871500000001</v>
          </cell>
        </row>
        <row r="197">
          <cell r="B197">
            <v>10</v>
          </cell>
          <cell r="C197" t="str">
            <v>КИЇВСЬКА ОБЛАСТЬ</v>
          </cell>
          <cell r="D197">
            <v>20578072</v>
          </cell>
          <cell r="E197" t="str">
            <v>ВIДКРИТЕ АКЦIОНЕРНЕ ТОВАРИСТВО ПО ГАЗОПОСТАЧАННЮ ТА ГАЗИФIКАЦIЇ "КИЇВОБЛГАЗ"</v>
          </cell>
          <cell r="F197">
            <v>9132.4956199999997</v>
          </cell>
          <cell r="G197">
            <v>9695.982</v>
          </cell>
          <cell r="H197">
            <v>12207.1507</v>
          </cell>
          <cell r="I197">
            <v>13134.853300000001</v>
          </cell>
          <cell r="J197">
            <v>3438.87129</v>
          </cell>
          <cell r="K197">
            <v>0</v>
          </cell>
          <cell r="L197">
            <v>0</v>
          </cell>
          <cell r="M197">
            <v>1902.38699</v>
          </cell>
          <cell r="N197">
            <v>927.70259999999996</v>
          </cell>
        </row>
        <row r="198">
          <cell r="B198">
            <v>10</v>
          </cell>
          <cell r="C198" t="str">
            <v>КИЇВСЬКА ОБЛАСТЬ</v>
          </cell>
          <cell r="D198">
            <v>5509659</v>
          </cell>
          <cell r="E198" t="str">
            <v>ВIДКРИТЕ АКЦIОНЕРНЕ ТОВАРИСТВО "КИЇВСЬКИЙ КАРТОННО-ПАПЕРОВИЙ КОМБIНАТ"</v>
          </cell>
          <cell r="F198">
            <v>26021.3923</v>
          </cell>
          <cell r="G198">
            <v>20751.159599999999</v>
          </cell>
          <cell r="H198">
            <v>11223.079100000001</v>
          </cell>
          <cell r="I198">
            <v>10146.4558</v>
          </cell>
          <cell r="J198">
            <v>-10604.704</v>
          </cell>
          <cell r="K198">
            <v>0</v>
          </cell>
          <cell r="L198">
            <v>0</v>
          </cell>
          <cell r="M198">
            <v>1132.22667</v>
          </cell>
          <cell r="N198">
            <v>-1077.6166000000001</v>
          </cell>
        </row>
        <row r="199">
          <cell r="B199">
            <v>10</v>
          </cell>
          <cell r="C199" t="str">
            <v>КИЇВСЬКА ОБЛАСТЬ</v>
          </cell>
          <cell r="D199">
            <v>30160757</v>
          </cell>
          <cell r="E199" t="str">
            <v>ЗАТ "КОМПЛЕКС АГРОМАРС"</v>
          </cell>
          <cell r="F199">
            <v>6721.77819</v>
          </cell>
          <cell r="G199">
            <v>4540.2524899999999</v>
          </cell>
          <cell r="H199">
            <v>8381.1022400000002</v>
          </cell>
          <cell r="I199">
            <v>9159.9650500000007</v>
          </cell>
          <cell r="J199">
            <v>4619.7125599999999</v>
          </cell>
          <cell r="K199">
            <v>0</v>
          </cell>
          <cell r="L199">
            <v>0</v>
          </cell>
          <cell r="M199">
            <v>1721.98569</v>
          </cell>
          <cell r="N199">
            <v>778.86280999999997</v>
          </cell>
        </row>
        <row r="200">
          <cell r="B200">
            <v>10</v>
          </cell>
          <cell r="C200" t="str">
            <v>КИЇВСЬКА ОБЛАСТЬ</v>
          </cell>
          <cell r="D200">
            <v>374962</v>
          </cell>
          <cell r="E200" t="str">
            <v>ДЕРЖАВНЕ ПIДПРИЄМСТВО "ЧЕРВОНОСЛОБIДСЬКИЙ СПИРТОВИЙ ЗАВОД"</v>
          </cell>
          <cell r="F200">
            <v>8565.4122299999999</v>
          </cell>
          <cell r="G200">
            <v>8603.7986899999996</v>
          </cell>
          <cell r="H200">
            <v>7698.2072099999996</v>
          </cell>
          <cell r="I200">
            <v>8910.1085600000006</v>
          </cell>
          <cell r="J200">
            <v>306.30986999999999</v>
          </cell>
          <cell r="K200">
            <v>0</v>
          </cell>
          <cell r="L200">
            <v>0</v>
          </cell>
          <cell r="M200">
            <v>1320.2933800000001</v>
          </cell>
          <cell r="N200">
            <v>1207.6027999999999</v>
          </cell>
        </row>
        <row r="201">
          <cell r="B201">
            <v>10</v>
          </cell>
          <cell r="C201" t="str">
            <v>КИЇВСЬКА ОБЛАСТЬ</v>
          </cell>
          <cell r="D201">
            <v>13738233</v>
          </cell>
          <cell r="E201" t="str">
            <v>РЕГЎОНАЛЬНИЙ СТРУКТУРНИЙ ПЎДРОЗДЎЛ КИ°ВСЬКИЙ РАЙОННИЙ ЦЕНТР "КИ°ВЦЕНТРАЕРО" ДЕРЖАВНОГО ПЎДПРИЇМСТВА ОБСЛУГОВУВАННЯ ПОВЎТРЯНОГО РУХУ УКРА°НИ</v>
          </cell>
          <cell r="F201">
            <v>6398.9517100000003</v>
          </cell>
          <cell r="G201">
            <v>6383.9618200000004</v>
          </cell>
          <cell r="H201">
            <v>8468.4909800000005</v>
          </cell>
          <cell r="I201">
            <v>8451.2654700000003</v>
          </cell>
          <cell r="J201">
            <v>2067.3036499999998</v>
          </cell>
          <cell r="K201">
            <v>0</v>
          </cell>
          <cell r="L201">
            <v>0</v>
          </cell>
          <cell r="M201">
            <v>8.2335799999999999</v>
          </cell>
          <cell r="N201">
            <v>-17.226590000000002</v>
          </cell>
        </row>
        <row r="202">
          <cell r="B202">
            <v>11</v>
          </cell>
          <cell r="C202" t="str">
            <v>КIРОВОГРАДСЬКА ОБЛАСТЬ</v>
          </cell>
          <cell r="D202">
            <v>23226362</v>
          </cell>
          <cell r="E202" t="str">
            <v>ВIДКРИТЕ АКЦIОНЕРНЕ ТОВАРИСТВО "КIРОВОГРАДОБЛЕНЕРГО"</v>
          </cell>
          <cell r="F202">
            <v>25618.895499999999</v>
          </cell>
          <cell r="G202">
            <v>25460.782899999998</v>
          </cell>
          <cell r="H202">
            <v>32674.044399999999</v>
          </cell>
          <cell r="I202">
            <v>35009.661200000002</v>
          </cell>
          <cell r="J202">
            <v>9548.8783000000003</v>
          </cell>
          <cell r="K202">
            <v>52.729579999999999</v>
          </cell>
          <cell r="L202">
            <v>52.729579999999999</v>
          </cell>
          <cell r="M202">
            <v>2468.3131699999999</v>
          </cell>
          <cell r="N202">
            <v>2387.2213400000001</v>
          </cell>
        </row>
        <row r="203">
          <cell r="B203">
            <v>11</v>
          </cell>
          <cell r="C203" t="str">
            <v>КIРОВОГРАДСЬКА ОБЛАСТЬ</v>
          </cell>
          <cell r="D203">
            <v>5507073</v>
          </cell>
          <cell r="E203" t="str">
            <v>ВIДКРИТЕ АКЦIОНЕРНЕ ТОВАРИСТВО "М"ЯСОКОМБIНАТ "ЯТРАНЬ"</v>
          </cell>
          <cell r="F203">
            <v>5275.1071199999997</v>
          </cell>
          <cell r="G203">
            <v>4548.4401399999997</v>
          </cell>
          <cell r="H203">
            <v>17700.632699999998</v>
          </cell>
          <cell r="I203">
            <v>18200.786</v>
          </cell>
          <cell r="J203">
            <v>13652.3459</v>
          </cell>
          <cell r="K203">
            <v>0</v>
          </cell>
          <cell r="L203">
            <v>0</v>
          </cell>
          <cell r="M203">
            <v>511.56878999999998</v>
          </cell>
          <cell r="N203">
            <v>500.15328</v>
          </cell>
        </row>
        <row r="204">
          <cell r="B204">
            <v>11</v>
          </cell>
          <cell r="C204" t="str">
            <v>КIРОВОГРАДСЬКА ОБЛАСТЬ</v>
          </cell>
          <cell r="D204">
            <v>130961</v>
          </cell>
          <cell r="E204" t="str">
            <v>ФIЛIЯ " КРЕМЕНЧУЦЬКА ГЕС" ВАТ "УКРГIДРОЕНЕРГО"</v>
          </cell>
          <cell r="F204">
            <v>12334.8436</v>
          </cell>
          <cell r="G204">
            <v>10772.459500000001</v>
          </cell>
          <cell r="H204">
            <v>18643.0798</v>
          </cell>
          <cell r="I204">
            <v>18159.9539</v>
          </cell>
          <cell r="J204">
            <v>7387.4944500000001</v>
          </cell>
          <cell r="K204">
            <v>0</v>
          </cell>
          <cell r="L204">
            <v>0</v>
          </cell>
          <cell r="M204">
            <v>192.97208000000001</v>
          </cell>
          <cell r="N204">
            <v>-483.12587000000002</v>
          </cell>
        </row>
        <row r="205">
          <cell r="B205">
            <v>11</v>
          </cell>
          <cell r="C205" t="str">
            <v>КIРОВОГРАДСЬКА ОБЛАСТЬ</v>
          </cell>
          <cell r="D205">
            <v>378844</v>
          </cell>
          <cell r="E205" t="str">
            <v>ДЕРЖАВНИЙ КIРОВОГРАДСЬКИЙ СОКОЕКСТРАКТОВИЙ ЗАВОД</v>
          </cell>
          <cell r="F205">
            <v>13195.8017</v>
          </cell>
          <cell r="G205">
            <v>13603.3035</v>
          </cell>
          <cell r="H205">
            <v>13771.6037</v>
          </cell>
          <cell r="I205">
            <v>15680.947700000001</v>
          </cell>
          <cell r="J205">
            <v>2077.6442200000001</v>
          </cell>
          <cell r="K205">
            <v>0.91964000000000001</v>
          </cell>
          <cell r="L205">
            <v>0.91964000000000001</v>
          </cell>
          <cell r="M205">
            <v>2972.22784</v>
          </cell>
          <cell r="N205">
            <v>1910.26097</v>
          </cell>
        </row>
        <row r="206">
          <cell r="B206">
            <v>11</v>
          </cell>
          <cell r="C206" t="str">
            <v>КIРОВОГРАДСЬКА ОБЛАСТЬ</v>
          </cell>
          <cell r="D206">
            <v>13743719</v>
          </cell>
          <cell r="E206" t="str">
            <v>ДЕРЖАВНЕ ПIДПРИЄМСТВО КIРОВОГРАДСЬКЕ ДЕРЖАВНЕ ПIДПРИЄМСТВО ПО ВИРОБНИЦТВУ I МАРКЕТИНГУ "АРТЕМIДА"</v>
          </cell>
          <cell r="F206">
            <v>17619.108700000001</v>
          </cell>
          <cell r="G206">
            <v>18786.864099999999</v>
          </cell>
          <cell r="H206">
            <v>13789.499</v>
          </cell>
          <cell r="I206">
            <v>14515.454100000001</v>
          </cell>
          <cell r="J206">
            <v>-4271.41</v>
          </cell>
          <cell r="K206">
            <v>0</v>
          </cell>
          <cell r="L206">
            <v>0</v>
          </cell>
          <cell r="M206">
            <v>3202.71612</v>
          </cell>
          <cell r="N206">
            <v>725.11973</v>
          </cell>
        </row>
        <row r="207">
          <cell r="B207">
            <v>11</v>
          </cell>
          <cell r="C207" t="str">
            <v>КIРОВОГРАДСЬКА ОБЛАСТЬ</v>
          </cell>
          <cell r="D207">
            <v>374999</v>
          </cell>
          <cell r="E207" t="str">
            <v>ДОЧIРНЄ ПIДПРИЄМСТВО МЕЖИРIЦЬКИЙ ВIТАМIННИЙ ЗАВОД ДЕРЖАВНОЇ АКЦIОНЕРНОЇ КОМПАНIЇ "УКРМЕДПРОМ"</v>
          </cell>
          <cell r="F207">
            <v>9033.79709</v>
          </cell>
          <cell r="G207">
            <v>11863.615100000001</v>
          </cell>
          <cell r="H207">
            <v>11496.4305</v>
          </cell>
          <cell r="I207">
            <v>12226.166999999999</v>
          </cell>
          <cell r="J207">
            <v>362.55187999999998</v>
          </cell>
          <cell r="K207">
            <v>0</v>
          </cell>
          <cell r="L207">
            <v>0</v>
          </cell>
          <cell r="M207">
            <v>263.60698000000002</v>
          </cell>
          <cell r="N207">
            <v>263.0453</v>
          </cell>
        </row>
        <row r="208">
          <cell r="B208">
            <v>11</v>
          </cell>
          <cell r="C208" t="str">
            <v>КIРОВОГРАДСЬКА ОБЛАСТЬ</v>
          </cell>
          <cell r="D208">
            <v>372109</v>
          </cell>
          <cell r="E208" t="str">
            <v>ЗАКРИТЕ АКЦIОНЕРНЕ ТОВАРИСТВО "ОЛЕКСАНДРIЙСЬКИЙ ЦУКРОВИЙ ЗАВОД"</v>
          </cell>
          <cell r="F208">
            <v>5253.4670500000002</v>
          </cell>
          <cell r="G208">
            <v>5219.4651700000004</v>
          </cell>
          <cell r="H208">
            <v>7512.9115300000003</v>
          </cell>
          <cell r="I208">
            <v>7912.0679399999999</v>
          </cell>
          <cell r="J208">
            <v>2692.60277</v>
          </cell>
          <cell r="K208">
            <v>0</v>
          </cell>
          <cell r="L208">
            <v>0</v>
          </cell>
          <cell r="M208">
            <v>405.55736000000002</v>
          </cell>
          <cell r="N208">
            <v>399.15640999999999</v>
          </cell>
        </row>
        <row r="209">
          <cell r="B209">
            <v>11</v>
          </cell>
          <cell r="C209" t="str">
            <v>КIРОВОГРАДСЬКА ОБЛАСТЬ</v>
          </cell>
          <cell r="D209">
            <v>32039992</v>
          </cell>
          <cell r="E209" t="str">
            <v>ДОЧIРНЄ ПIДПРИЄМСТВО "КIРОВОГРАДСЬКИЙ ОБЛАВТОДОР" ВIДКРИТОГО АКЦIОНЕРНОГО ТОВАРИСТВА "ДЕРЖАВНА АКЦIОНЕРНА КОМПАНIЯ "АВТОМОБIЛЬНI ДОРОГИ УКРАЇНИ"</v>
          </cell>
          <cell r="F209">
            <v>1291.59455</v>
          </cell>
          <cell r="G209">
            <v>1282.77961</v>
          </cell>
          <cell r="H209">
            <v>6066.7373200000002</v>
          </cell>
          <cell r="I209">
            <v>6651.5210999999999</v>
          </cell>
          <cell r="J209">
            <v>5368.7414900000003</v>
          </cell>
          <cell r="K209">
            <v>0</v>
          </cell>
          <cell r="L209">
            <v>0</v>
          </cell>
          <cell r="M209">
            <v>585.25516000000005</v>
          </cell>
          <cell r="N209">
            <v>584.78306999999995</v>
          </cell>
        </row>
        <row r="210">
          <cell r="B210">
            <v>11</v>
          </cell>
          <cell r="C210" t="str">
            <v>КIРОВОГРАДСЬКА ОБЛАСТЬ</v>
          </cell>
          <cell r="D210">
            <v>14276579</v>
          </cell>
          <cell r="E210" t="str">
            <v>ЗАКРИТЕ АКЦIОНЕРНЕ ТОВАРИСТВО ОБ'ЄДНАННЯ "ДНIПРОЕНЕРГОБУДПРОМ"</v>
          </cell>
          <cell r="F210">
            <v>5968.93055</v>
          </cell>
          <cell r="G210">
            <v>6326.61481</v>
          </cell>
          <cell r="H210">
            <v>5656.55908</v>
          </cell>
          <cell r="I210">
            <v>5571.5523899999998</v>
          </cell>
          <cell r="J210">
            <v>-755.06241999999997</v>
          </cell>
          <cell r="K210">
            <v>8.1430000000000007</v>
          </cell>
          <cell r="L210">
            <v>0</v>
          </cell>
          <cell r="M210">
            <v>425.09456999999998</v>
          </cell>
          <cell r="N210">
            <v>-82.265600000000006</v>
          </cell>
        </row>
        <row r="211">
          <cell r="B211">
            <v>11</v>
          </cell>
          <cell r="C211" t="str">
            <v>КIРОВОГРАДСЬКА ОБЛАСТЬ</v>
          </cell>
          <cell r="D211">
            <v>3365222</v>
          </cell>
          <cell r="E211" t="str">
            <v>ВIДКРИТЕ АКЦIОНЕРНЕ ТОВАРИСТВО ПО ГАЗОПОСТАЧАННЮ ТА ГАЗИФIКАЦIЇ "КIРОВОГРАДГАЗ"</v>
          </cell>
          <cell r="F211">
            <v>5813.7888899999998</v>
          </cell>
          <cell r="G211">
            <v>5657.8490400000001</v>
          </cell>
          <cell r="H211">
            <v>4600.0116600000001</v>
          </cell>
          <cell r="I211">
            <v>5004.2711099999997</v>
          </cell>
          <cell r="J211">
            <v>-653.57793000000004</v>
          </cell>
          <cell r="K211">
            <v>0</v>
          </cell>
          <cell r="L211">
            <v>0</v>
          </cell>
          <cell r="M211">
            <v>438.13382999999999</v>
          </cell>
          <cell r="N211">
            <v>404.25628</v>
          </cell>
        </row>
        <row r="212">
          <cell r="B212">
            <v>11</v>
          </cell>
          <cell r="C212" t="str">
            <v>КIРОВОГРАДСЬКА ОБЛАСТЬ</v>
          </cell>
          <cell r="D212">
            <v>33142568</v>
          </cell>
          <cell r="E212" t="str">
            <v>ДОЧIРНЄ ПIДПРИЄМСТВО "КIРОВОГРАДТЕПЛО" ТОВАРИСТВА З ОБМЕЖЕНОЮ ВIДПОВIДАЛЬНIСТЮ "ЦЕНТР НАУКОВО-ТЕХНIЧНИХ IННОВАЦIЙ УКРАЇНСЬКОЇ НАФТОГАЗОВОЇ АКАДЕМIЇ"</v>
          </cell>
          <cell r="F212">
            <v>4267.2870000000003</v>
          </cell>
          <cell r="G212">
            <v>4332.1150100000004</v>
          </cell>
          <cell r="H212">
            <v>4749.9218499999997</v>
          </cell>
          <cell r="I212">
            <v>4836.2338300000001</v>
          </cell>
          <cell r="J212">
            <v>504.11882000000003</v>
          </cell>
          <cell r="K212">
            <v>0</v>
          </cell>
          <cell r="L212">
            <v>-1.45747</v>
          </cell>
          <cell r="M212">
            <v>15.590400000000001</v>
          </cell>
          <cell r="N212">
            <v>15.3348</v>
          </cell>
        </row>
        <row r="213">
          <cell r="B213">
            <v>11</v>
          </cell>
          <cell r="C213" t="str">
            <v>КIРОВОГРАДСЬКА ОБЛАСТЬ</v>
          </cell>
          <cell r="D213">
            <v>3346822</v>
          </cell>
          <cell r="E213" t="str">
            <v>ОБЛАСНЕ КОМУНАЛЬНЕ ВИРОБНИЧЕ ПIДПРИЄМСТВО "ДНIПРО-КIРОВОГРАД"</v>
          </cell>
          <cell r="F213">
            <v>1405.4067299999999</v>
          </cell>
          <cell r="G213">
            <v>1606.1266800000001</v>
          </cell>
          <cell r="H213">
            <v>1290.66651</v>
          </cell>
          <cell r="I213">
            <v>4654.4272000000001</v>
          </cell>
          <cell r="J213">
            <v>3048.3005199999998</v>
          </cell>
          <cell r="K213">
            <v>1918.30395</v>
          </cell>
          <cell r="L213">
            <v>-3241.5574999999999</v>
          </cell>
          <cell r="M213">
            <v>0.15995000000000001</v>
          </cell>
          <cell r="N213">
            <v>0.11218</v>
          </cell>
        </row>
        <row r="214">
          <cell r="B214">
            <v>11</v>
          </cell>
          <cell r="C214" t="str">
            <v>КIРОВОГРАДСЬКА ОБЛАСТЬ</v>
          </cell>
          <cell r="D214">
            <v>4853709</v>
          </cell>
          <cell r="E214" t="str">
            <v>ДЕРЖАВНЕ ПIДПРИЄМСТВО ДИРЕКЦIЯ КРИВОРIЗСЬКОГО ГIРНИЧО-ЗБАГАЧУВАЛЬНОГО КОМБIНАТУ ОКИСЛЕНИХ РУД</v>
          </cell>
          <cell r="F214">
            <v>997.60559000000001</v>
          </cell>
          <cell r="G214">
            <v>2245.7981100000002</v>
          </cell>
          <cell r="H214">
            <v>3776.0149500000002</v>
          </cell>
          <cell r="I214">
            <v>4454.72883</v>
          </cell>
          <cell r="J214">
            <v>2208.9307199999998</v>
          </cell>
          <cell r="K214">
            <v>173.78001</v>
          </cell>
          <cell r="L214">
            <v>-524.73243000000002</v>
          </cell>
          <cell r="M214">
            <v>64.582470000000001</v>
          </cell>
          <cell r="N214">
            <v>-300.21208999999999</v>
          </cell>
        </row>
        <row r="215">
          <cell r="B215">
            <v>11</v>
          </cell>
          <cell r="C215" t="str">
            <v>КIРОВОГРАДСЬКА ОБЛАСТЬ</v>
          </cell>
          <cell r="D215">
            <v>14372024</v>
          </cell>
          <cell r="E215" t="str">
            <v>ЗАКРИТЕ АКЦIОНЕРНЕ ТОВАРИСТВО "МIЖНАРОДНА АКЦIОНЕРНА АВIАЦIЙНА КОМПАНIЯ "УРГА"</v>
          </cell>
          <cell r="F215">
            <v>2698.0665100000001</v>
          </cell>
          <cell r="G215">
            <v>1335.7527299999999</v>
          </cell>
          <cell r="H215">
            <v>4336.8430500000004</v>
          </cell>
          <cell r="I215">
            <v>4420.1643000000004</v>
          </cell>
          <cell r="J215">
            <v>3084.4115700000002</v>
          </cell>
          <cell r="K215">
            <v>0</v>
          </cell>
          <cell r="L215">
            <v>0</v>
          </cell>
          <cell r="M215">
            <v>721.50927999999999</v>
          </cell>
          <cell r="N215">
            <v>82.737250000000003</v>
          </cell>
        </row>
        <row r="216">
          <cell r="B216">
            <v>11</v>
          </cell>
          <cell r="C216" t="str">
            <v>КIРОВОГРАДСЬКА ОБЛАСТЬ</v>
          </cell>
          <cell r="D216">
            <v>14314222</v>
          </cell>
          <cell r="E216" t="str">
            <v>СМОЛIНСЬКА ШАХТА СХIДНОГО ГIРНИЧО-ЗБАГАЧУВАЛЬНОГО КОМБIНАТУ</v>
          </cell>
          <cell r="F216">
            <v>2115.4960599999999</v>
          </cell>
          <cell r="G216">
            <v>2168.0346199999999</v>
          </cell>
          <cell r="H216">
            <v>3882.6872899999998</v>
          </cell>
          <cell r="I216">
            <v>3726.9021600000001</v>
          </cell>
          <cell r="J216">
            <v>1558.86754</v>
          </cell>
          <cell r="K216">
            <v>0</v>
          </cell>
          <cell r="L216">
            <v>0</v>
          </cell>
          <cell r="M216">
            <v>2.5402200000000001</v>
          </cell>
          <cell r="N216">
            <v>-155.78578999999999</v>
          </cell>
        </row>
        <row r="217">
          <cell r="B217">
            <v>11</v>
          </cell>
          <cell r="C217" t="str">
            <v>КIРОВОГРАДСЬКА ОБЛАСТЬ</v>
          </cell>
          <cell r="D217">
            <v>14314239</v>
          </cell>
          <cell r="E217" t="str">
            <v>IНГУЛЬСЬКА ШАХТА СХIДНОГО ГIРНИЧО-ЗБАГАЧУВАЛЬНОГО КОМБIНАТУ</v>
          </cell>
          <cell r="F217">
            <v>14.297090000000001</v>
          </cell>
          <cell r="G217">
            <v>-14.507910000000001</v>
          </cell>
          <cell r="H217">
            <v>3210.3149600000002</v>
          </cell>
          <cell r="I217">
            <v>3216.74692</v>
          </cell>
          <cell r="J217">
            <v>3231.2548299999999</v>
          </cell>
          <cell r="K217">
            <v>0</v>
          </cell>
          <cell r="L217">
            <v>0</v>
          </cell>
          <cell r="M217">
            <v>2.6754600000000002</v>
          </cell>
          <cell r="N217">
            <v>2.55911</v>
          </cell>
        </row>
        <row r="218">
          <cell r="B218">
            <v>11</v>
          </cell>
          <cell r="C218" t="str">
            <v>КIРОВОГРАДСЬКА ОБЛАСТЬ</v>
          </cell>
          <cell r="D218">
            <v>23234841</v>
          </cell>
          <cell r="E218" t="str">
            <v>ПРИВАТНЕ ПIДПРИЄМСТВО "IНКОПМАРК-2"</v>
          </cell>
          <cell r="F218">
            <v>13.46292</v>
          </cell>
          <cell r="G218">
            <v>13.238580000000001</v>
          </cell>
          <cell r="H218">
            <v>3168.6608200000001</v>
          </cell>
          <cell r="I218">
            <v>3168.1056199999998</v>
          </cell>
          <cell r="J218">
            <v>3154.8670400000001</v>
          </cell>
          <cell r="K218">
            <v>0</v>
          </cell>
          <cell r="L218">
            <v>0</v>
          </cell>
          <cell r="M218">
            <v>0.39184000000000002</v>
          </cell>
          <cell r="N218">
            <v>-0.55520000000000003</v>
          </cell>
        </row>
        <row r="219">
          <cell r="B219">
            <v>11</v>
          </cell>
          <cell r="C219" t="str">
            <v>КIРОВОГРАДСЬКА ОБЛАСТЬ</v>
          </cell>
          <cell r="D219">
            <v>13745730</v>
          </cell>
          <cell r="E219" t="str">
            <v>ПП "ВК I К"</v>
          </cell>
          <cell r="F219">
            <v>1710.52612</v>
          </cell>
          <cell r="G219">
            <v>1711.54871</v>
          </cell>
          <cell r="H219">
            <v>3075.3800299999998</v>
          </cell>
          <cell r="I219">
            <v>3051.9990299999999</v>
          </cell>
          <cell r="J219">
            <v>1340.4503199999999</v>
          </cell>
          <cell r="K219">
            <v>0</v>
          </cell>
          <cell r="L219">
            <v>0</v>
          </cell>
          <cell r="M219">
            <v>4.9948600000000001</v>
          </cell>
          <cell r="N219">
            <v>-23.381</v>
          </cell>
        </row>
        <row r="220">
          <cell r="B220">
            <v>11</v>
          </cell>
          <cell r="C220" t="str">
            <v>КIРОВОГРАДСЬКА ОБЛАСТЬ</v>
          </cell>
          <cell r="D220">
            <v>23226959</v>
          </cell>
          <cell r="E220" t="str">
            <v>УПРАВЛIННЯ ВЛАСНОСТI ТА ПРИВАТИЗАЦIЇ КОМУНАЛЬНОГО МАЙНА КIРОВОГРАДСЬКОЇ МIСЬКОЇ РАДИ</v>
          </cell>
          <cell r="F220">
            <v>2023.8720699999999</v>
          </cell>
          <cell r="G220">
            <v>1734.5540699999999</v>
          </cell>
          <cell r="H220">
            <v>2959.6725000000001</v>
          </cell>
          <cell r="I220">
            <v>2887.1260000000002</v>
          </cell>
          <cell r="J220">
            <v>1152.5719300000001</v>
          </cell>
          <cell r="K220">
            <v>0</v>
          </cell>
          <cell r="L220">
            <v>0</v>
          </cell>
          <cell r="M220">
            <v>9.3354400000000002</v>
          </cell>
          <cell r="N220">
            <v>-72.546499999999995</v>
          </cell>
        </row>
        <row r="221">
          <cell r="B221">
            <v>11</v>
          </cell>
          <cell r="C221" t="str">
            <v>КIРОВОГРАДСЬКА ОБЛАСТЬ</v>
          </cell>
          <cell r="D221">
            <v>24147966</v>
          </cell>
          <cell r="E221" t="str">
            <v>КIРОВОГРАДСЬКА ФIЛIЯ ЗАКРИТОГО АКЦIОНЕРНОГО ТОВАРИСТВА "УКРАЇНСЬКИЙ МОБIЛЬНИЙ ЗВ'ЯЗОК"</v>
          </cell>
          <cell r="F221">
            <v>3395.46</v>
          </cell>
          <cell r="G221">
            <v>3395.46</v>
          </cell>
          <cell r="H221">
            <v>2879.431</v>
          </cell>
          <cell r="I221">
            <v>2879.431</v>
          </cell>
          <cell r="J221">
            <v>-516.029</v>
          </cell>
          <cell r="K221">
            <v>0</v>
          </cell>
          <cell r="L221">
            <v>0</v>
          </cell>
          <cell r="M221">
            <v>7.4300000000000005E-2</v>
          </cell>
          <cell r="N221">
            <v>0</v>
          </cell>
        </row>
        <row r="222">
          <cell r="B222">
            <v>12</v>
          </cell>
          <cell r="C222" t="str">
            <v>ЛУГАНСЬКА ОБЛАСТЬ</v>
          </cell>
          <cell r="D222">
            <v>32292929</v>
          </cell>
          <cell r="E222" t="str">
            <v>ЗАКРИТЕ АКЦIОНЕРНЕ ТОВАРИСТВО "ЛИСИЧАНСЬКА НАФТОВА IНВЕСТИЦIЙНА КОМПАНIЯ"</v>
          </cell>
          <cell r="F222">
            <v>23219.678100000001</v>
          </cell>
          <cell r="G222">
            <v>19841.82</v>
          </cell>
          <cell r="H222">
            <v>148237.90400000001</v>
          </cell>
          <cell r="I222">
            <v>426489.72899999999</v>
          </cell>
          <cell r="J222">
            <v>406647.90899999999</v>
          </cell>
          <cell r="K222">
            <v>0</v>
          </cell>
          <cell r="L222">
            <v>0</v>
          </cell>
          <cell r="M222">
            <v>281096.51699999999</v>
          </cell>
          <cell r="N222">
            <v>278251.82500000001</v>
          </cell>
        </row>
        <row r="223">
          <cell r="B223">
            <v>12</v>
          </cell>
          <cell r="C223" t="str">
            <v>ЛУГАНСЬКА ОБЛАСТЬ</v>
          </cell>
          <cell r="D223">
            <v>32359181</v>
          </cell>
          <cell r="E223" t="str">
            <v>ТОВАРИСТВО З ОБМЕЖЕНОЮ ВIДПОВIДАЛЬНIСТЮ "ЛИНОС"</v>
          </cell>
          <cell r="F223">
            <v>735458.33600000001</v>
          </cell>
          <cell r="G223">
            <v>689637.24100000004</v>
          </cell>
          <cell r="H223">
            <v>183014.49799999999</v>
          </cell>
          <cell r="I223">
            <v>166174.826</v>
          </cell>
          <cell r="J223">
            <v>-523462.41</v>
          </cell>
          <cell r="K223">
            <v>0</v>
          </cell>
          <cell r="L223">
            <v>0</v>
          </cell>
          <cell r="M223">
            <v>0</v>
          </cell>
          <cell r="N223">
            <v>-16915.442999999999</v>
          </cell>
        </row>
        <row r="224">
          <cell r="B224">
            <v>12</v>
          </cell>
          <cell r="C224" t="str">
            <v>ЛУГАНСЬКА ОБЛАСТЬ</v>
          </cell>
          <cell r="D224">
            <v>32320704</v>
          </cell>
          <cell r="E224" t="str">
            <v>ДЕРЖАВНЕ ПIДПРИЄМСТВО "РОВЕНЬКИАНТРАЦИТ"</v>
          </cell>
          <cell r="F224">
            <v>113373.503</v>
          </cell>
          <cell r="G224">
            <v>132356.10399999999</v>
          </cell>
          <cell r="H224">
            <v>29332.612799999999</v>
          </cell>
          <cell r="I224">
            <v>164415.02100000001</v>
          </cell>
          <cell r="J224">
            <v>32058.9166</v>
          </cell>
          <cell r="K224">
            <v>228939.50200000001</v>
          </cell>
          <cell r="L224">
            <v>-258657.71</v>
          </cell>
          <cell r="M224">
            <v>29.556509999999999</v>
          </cell>
          <cell r="N224">
            <v>4.6398700000000002</v>
          </cell>
        </row>
        <row r="225">
          <cell r="B225">
            <v>12</v>
          </cell>
          <cell r="C225" t="str">
            <v>ЛУГАНСЬКА ОБЛАСТЬ</v>
          </cell>
          <cell r="D225">
            <v>32355669</v>
          </cell>
          <cell r="E225" t="str">
            <v>ДЕРЖАВНЕ ПIДПРИЄМСТВО "СВЕРДЛОВАНТРАЦИТ"</v>
          </cell>
          <cell r="F225">
            <v>61255.558799999999</v>
          </cell>
          <cell r="G225">
            <v>57359.82</v>
          </cell>
          <cell r="H225">
            <v>-32277.001</v>
          </cell>
          <cell r="I225">
            <v>108367.53</v>
          </cell>
          <cell r="J225">
            <v>51007.710299999999</v>
          </cell>
          <cell r="K225">
            <v>40996.3963</v>
          </cell>
          <cell r="L225">
            <v>-183599.43</v>
          </cell>
          <cell r="M225">
            <v>0.01</v>
          </cell>
          <cell r="N225">
            <v>-43.61647</v>
          </cell>
        </row>
        <row r="226">
          <cell r="B226">
            <v>12</v>
          </cell>
          <cell r="C226" t="str">
            <v>ЛУГАНСЬКА ОБЛАСТЬ</v>
          </cell>
          <cell r="D226">
            <v>32363486</v>
          </cell>
          <cell r="E226" t="str">
            <v>ВIДКРИТЕ АКЦIОНЕРНЕ ТОВАРИСТВО "КРАСНОДОНВУГIЛЛЯ"</v>
          </cell>
          <cell r="F226">
            <v>174774.769</v>
          </cell>
          <cell r="G226">
            <v>196472.546</v>
          </cell>
          <cell r="H226">
            <v>123807.473</v>
          </cell>
          <cell r="I226">
            <v>95785.992400000003</v>
          </cell>
          <cell r="J226">
            <v>-100686.55</v>
          </cell>
          <cell r="K226">
            <v>0</v>
          </cell>
          <cell r="L226">
            <v>-149055.14000000001</v>
          </cell>
          <cell r="M226">
            <v>5.9028799999999997</v>
          </cell>
          <cell r="N226">
            <v>-10.805429999999999</v>
          </cell>
        </row>
        <row r="227">
          <cell r="B227">
            <v>12</v>
          </cell>
          <cell r="C227" t="str">
            <v>ЛУГАНСЬКА ОБЛАСТЬ</v>
          </cell>
          <cell r="D227">
            <v>26174683</v>
          </cell>
          <cell r="E227" t="str">
            <v>СТРУКТУРНА ОДИНИЦЯ "ЛУГАНСЬКА ТЕС" ТОВАРИСТВО З ОБМЕЖЕНОЮ ВIДПОВIДАЛЬНIСТЮ "СХIДЕНЕРГО"</v>
          </cell>
          <cell r="F227">
            <v>29933.706600000001</v>
          </cell>
          <cell r="G227">
            <v>29600.907800000001</v>
          </cell>
          <cell r="H227">
            <v>27046.5095</v>
          </cell>
          <cell r="I227">
            <v>38706.794500000004</v>
          </cell>
          <cell r="J227">
            <v>9105.8867699999992</v>
          </cell>
          <cell r="K227">
            <v>0</v>
          </cell>
          <cell r="L227">
            <v>0</v>
          </cell>
          <cell r="M227">
            <v>11677.197</v>
          </cell>
          <cell r="N227">
            <v>11660.285</v>
          </cell>
        </row>
        <row r="228">
          <cell r="B228">
            <v>12</v>
          </cell>
          <cell r="C228" t="str">
            <v>ЛУГАНСЬКА ОБЛАСТЬ</v>
          </cell>
          <cell r="D228">
            <v>1882551</v>
          </cell>
          <cell r="E228" t="str">
            <v>ВIДКРИТЕ АКЦIОНЕРНЕ ТОВАРИСТВО "РУБIЖАНСЬКИЙ КАРТОННО-ТАРНИЙ КОМБIНАТ"</v>
          </cell>
          <cell r="F228">
            <v>32204.7016</v>
          </cell>
          <cell r="G228">
            <v>31736.5952</v>
          </cell>
          <cell r="H228">
            <v>33520.362699999998</v>
          </cell>
          <cell r="I228">
            <v>33484.569499999998</v>
          </cell>
          <cell r="J228">
            <v>1747.97423</v>
          </cell>
          <cell r="K228">
            <v>0</v>
          </cell>
          <cell r="L228">
            <v>0</v>
          </cell>
          <cell r="M228">
            <v>78.794920000000005</v>
          </cell>
          <cell r="N228">
            <v>-37.694450000000003</v>
          </cell>
        </row>
        <row r="229">
          <cell r="B229">
            <v>12</v>
          </cell>
          <cell r="C229" t="str">
            <v>ЛУГАНСЬКА ОБЛАСТЬ</v>
          </cell>
          <cell r="D229">
            <v>190816</v>
          </cell>
          <cell r="E229" t="str">
            <v>ВIДКРИТЕ АКЦIОНЕРНЕ ТОВАРИСТВО "АЛЧЕВСЬКИЙ КОКСОХIМIЧНИЙ ЗАВОД"</v>
          </cell>
          <cell r="F229">
            <v>9004.1404000000002</v>
          </cell>
          <cell r="G229">
            <v>2289.3864100000001</v>
          </cell>
          <cell r="H229">
            <v>17859.050500000001</v>
          </cell>
          <cell r="I229">
            <v>29123.2078</v>
          </cell>
          <cell r="J229">
            <v>26833.8213</v>
          </cell>
          <cell r="K229">
            <v>0</v>
          </cell>
          <cell r="L229">
            <v>0</v>
          </cell>
          <cell r="M229">
            <v>21198.084299999999</v>
          </cell>
          <cell r="N229">
            <v>11272.6945</v>
          </cell>
        </row>
        <row r="230">
          <cell r="B230">
            <v>12</v>
          </cell>
          <cell r="C230" t="str">
            <v>ЛУГАНСЬКА ОБЛАСТЬ</v>
          </cell>
          <cell r="D230">
            <v>32473323</v>
          </cell>
          <cell r="E230" t="str">
            <v>ДЕРЖАВНЕ ПIДПРИЄМСТВО "ЛУГАНСЬКВУГIЛЛЯ"</v>
          </cell>
          <cell r="F230">
            <v>27632.2143</v>
          </cell>
          <cell r="G230">
            <v>17815.451000000001</v>
          </cell>
          <cell r="H230">
            <v>-7051.8446999999996</v>
          </cell>
          <cell r="I230">
            <v>28532.385399999999</v>
          </cell>
          <cell r="J230">
            <v>10716.9344</v>
          </cell>
          <cell r="K230">
            <v>40447.941299999999</v>
          </cell>
          <cell r="L230">
            <v>-31175.705000000002</v>
          </cell>
          <cell r="M230">
            <v>0</v>
          </cell>
          <cell r="N230">
            <v>0</v>
          </cell>
        </row>
        <row r="231">
          <cell r="B231">
            <v>12</v>
          </cell>
          <cell r="C231" t="str">
            <v>ЛУГАНСЬКА ОБЛАСТЬ</v>
          </cell>
          <cell r="D231">
            <v>31443937</v>
          </cell>
          <cell r="E231" t="str">
            <v>ТОВАРИСТВО З ОБМЕЖЕНОЮ ВIДПОВIДАЛЬНIСТЮ "ЛУГАНСЬКЕ ЕНЕРГЕТИЧНЕ ОБ'ЄДНАННЯ"</v>
          </cell>
          <cell r="F231">
            <v>19532.911599999999</v>
          </cell>
          <cell r="G231">
            <v>19603.8537</v>
          </cell>
          <cell r="H231">
            <v>24874.7968</v>
          </cell>
          <cell r="I231">
            <v>27430.6911</v>
          </cell>
          <cell r="J231">
            <v>7826.83734</v>
          </cell>
          <cell r="K231">
            <v>0</v>
          </cell>
          <cell r="L231">
            <v>0</v>
          </cell>
          <cell r="M231">
            <v>2670.69839</v>
          </cell>
          <cell r="N231">
            <v>2555.62329</v>
          </cell>
        </row>
        <row r="232">
          <cell r="B232">
            <v>12</v>
          </cell>
          <cell r="C232" t="str">
            <v>ЛУГАНСЬКА ОБЛАСТЬ</v>
          </cell>
          <cell r="D232">
            <v>32226065</v>
          </cell>
          <cell r="E232" t="str">
            <v>ДЕРЖАВНЕ ПIДПРИЄМСТВО "АНТРАЦИТ"</v>
          </cell>
          <cell r="F232">
            <v>14272.6955</v>
          </cell>
          <cell r="G232">
            <v>20600.014999999999</v>
          </cell>
          <cell r="H232">
            <v>43595.330699999999</v>
          </cell>
          <cell r="I232">
            <v>26254.112000000001</v>
          </cell>
          <cell r="J232">
            <v>5654.09699</v>
          </cell>
          <cell r="K232">
            <v>32680.623100000001</v>
          </cell>
          <cell r="L232">
            <v>4393.4876100000001</v>
          </cell>
          <cell r="M232">
            <v>0</v>
          </cell>
          <cell r="N232">
            <v>-1.0000000000000001E-5</v>
          </cell>
        </row>
        <row r="233">
          <cell r="B233">
            <v>12</v>
          </cell>
          <cell r="C233" t="str">
            <v>ЛУГАНСЬКА ОБЛАСТЬ</v>
          </cell>
          <cell r="D233">
            <v>30996128</v>
          </cell>
          <cell r="E233" t="str">
            <v>ЗАКРИТЕ АКЦIОНЕРНЕ ТОВАРИСТВО "ЛУГАНСЬКИЙ ЛIКЕРО-ГОРIЛЧАНИЙ ЗАВОД ЛУГА-НОВА"</v>
          </cell>
          <cell r="F233">
            <v>23032.5344</v>
          </cell>
          <cell r="G233">
            <v>24058.871200000001</v>
          </cell>
          <cell r="H233">
            <v>23210.738499999999</v>
          </cell>
          <cell r="I233">
            <v>25909.897300000001</v>
          </cell>
          <cell r="J233">
            <v>1851.0261</v>
          </cell>
          <cell r="K233">
            <v>0</v>
          </cell>
          <cell r="L233">
            <v>0</v>
          </cell>
          <cell r="M233">
            <v>4954.0240299999996</v>
          </cell>
          <cell r="N233">
            <v>2199.1587500000001</v>
          </cell>
        </row>
        <row r="234">
          <cell r="B234">
            <v>12</v>
          </cell>
          <cell r="C234" t="str">
            <v>ЛУГАНСЬКА ОБЛАСТЬ</v>
          </cell>
          <cell r="D234">
            <v>5451150</v>
          </cell>
          <cell r="E234" t="str">
            <v>ВIДКРИТЕ АКЦIОНЕРНЕ ТОВАРИСТВО ПО ГАЗОПОСТАЧАННЮ ТА ГАЗИФIКАЦIЄ "ЛУГАНСЬКГАЗ"</v>
          </cell>
          <cell r="F234">
            <v>15685.861999999999</v>
          </cell>
          <cell r="G234">
            <v>15687.397199999999</v>
          </cell>
          <cell r="H234">
            <v>20770.082600000002</v>
          </cell>
          <cell r="I234">
            <v>24181.206900000001</v>
          </cell>
          <cell r="J234">
            <v>8493.8097199999993</v>
          </cell>
          <cell r="K234">
            <v>0</v>
          </cell>
          <cell r="L234">
            <v>0</v>
          </cell>
          <cell r="M234">
            <v>3410.8375999999998</v>
          </cell>
          <cell r="N234">
            <v>3405.1772700000001</v>
          </cell>
        </row>
        <row r="235">
          <cell r="B235">
            <v>12</v>
          </cell>
          <cell r="C235" t="str">
            <v>ЛУГАНСЬКА ОБЛАСТЬ</v>
          </cell>
          <cell r="D235">
            <v>9585574</v>
          </cell>
          <cell r="E235" t="str">
            <v>ДЕРЖАВНЕ ПIДПРИЄМСТВО "ПОПАСНЯНСЬКИЙ ВАГОНОРЕМОНТНИЙ ЗАВОД"</v>
          </cell>
          <cell r="F235">
            <v>15476.0558</v>
          </cell>
          <cell r="G235">
            <v>15473.426799999999</v>
          </cell>
          <cell r="H235">
            <v>17837.474999999999</v>
          </cell>
          <cell r="I235">
            <v>18924.923999999999</v>
          </cell>
          <cell r="J235">
            <v>3451.49721</v>
          </cell>
          <cell r="K235">
            <v>0</v>
          </cell>
          <cell r="L235">
            <v>0</v>
          </cell>
          <cell r="M235">
            <v>1088.864</v>
          </cell>
          <cell r="N235">
            <v>1087.4490000000001</v>
          </cell>
        </row>
        <row r="236">
          <cell r="B236">
            <v>12</v>
          </cell>
          <cell r="C236" t="str">
            <v>ЛУГАНСЬКА ОБЛАСТЬ</v>
          </cell>
          <cell r="D236">
            <v>31380846</v>
          </cell>
          <cell r="E236" t="str">
            <v>ЗАКРИТЕ АКЦIОНЕРНЕ ТОВАРИСТВО "ЛИСИЧАНСЬКИЙ СКЛОЗАВОД "ПРОЛЕТАРIЙ"</v>
          </cell>
          <cell r="F236">
            <v>12937.0689</v>
          </cell>
          <cell r="G236">
            <v>14629.230299999999</v>
          </cell>
          <cell r="H236">
            <v>9616.8508999999995</v>
          </cell>
          <cell r="I236">
            <v>14959.4311</v>
          </cell>
          <cell r="J236">
            <v>330.20084000000003</v>
          </cell>
          <cell r="K236">
            <v>0</v>
          </cell>
          <cell r="L236">
            <v>0</v>
          </cell>
          <cell r="M236">
            <v>6058.5360499999997</v>
          </cell>
          <cell r="N236">
            <v>6058.5360499999997</v>
          </cell>
        </row>
        <row r="237">
          <cell r="B237">
            <v>12</v>
          </cell>
          <cell r="C237" t="str">
            <v>ЛУГАНСЬКА ОБЛАСТЬ</v>
          </cell>
          <cell r="D237">
            <v>32446546</v>
          </cell>
          <cell r="E237" t="str">
            <v>ДЕРЖАВНЕ ПIДПРИЄМСТВО "ДОНБАСАНТРАЦИТ"</v>
          </cell>
          <cell r="F237">
            <v>-4755.7022999999999</v>
          </cell>
          <cell r="G237">
            <v>3093.00585</v>
          </cell>
          <cell r="H237">
            <v>7205.8483699999997</v>
          </cell>
          <cell r="I237">
            <v>14848.840200000001</v>
          </cell>
          <cell r="J237">
            <v>11755.8343</v>
          </cell>
          <cell r="K237">
            <v>26522.858899999999</v>
          </cell>
          <cell r="L237">
            <v>-11366.37</v>
          </cell>
          <cell r="M237">
            <v>6.4865599999999999</v>
          </cell>
          <cell r="N237">
            <v>-26.96566</v>
          </cell>
        </row>
        <row r="238">
          <cell r="B238">
            <v>12</v>
          </cell>
          <cell r="C238" t="str">
            <v>ЛУГАНСЬКА ОБЛАСТЬ</v>
          </cell>
          <cell r="D238">
            <v>5507034</v>
          </cell>
          <cell r="E238" t="str">
            <v>ЗАКРИТЕ АКЦIОНЕРНЕ ТОВАРИСТВО "ЛУГАНСЬКИЙ М'ЯСОКОМБIНАТ"</v>
          </cell>
          <cell r="F238">
            <v>8652.6316000000006</v>
          </cell>
          <cell r="G238">
            <v>8633.8366000000005</v>
          </cell>
          <cell r="H238">
            <v>12629.9977</v>
          </cell>
          <cell r="I238">
            <v>12869.155500000001</v>
          </cell>
          <cell r="J238">
            <v>4235.3188799999998</v>
          </cell>
          <cell r="K238">
            <v>0</v>
          </cell>
          <cell r="L238">
            <v>0</v>
          </cell>
          <cell r="M238">
            <v>239.15810999999999</v>
          </cell>
          <cell r="N238">
            <v>239.15781000000001</v>
          </cell>
        </row>
        <row r="239">
          <cell r="B239">
            <v>12</v>
          </cell>
          <cell r="C239" t="str">
            <v>ЛУГАНСЬКА ОБЛАСТЬ</v>
          </cell>
          <cell r="D239">
            <v>32538783</v>
          </cell>
          <cell r="E239" t="str">
            <v>ОБЛАСНЕ КОМУНАЛЬНЕ ПIДПРИЄМСТВО "КОМПАНIЯ "ЛУГАНСЬКВОДА"</v>
          </cell>
          <cell r="F239">
            <v>9722.9020199999995</v>
          </cell>
          <cell r="G239">
            <v>9528.1418599999997</v>
          </cell>
          <cell r="H239">
            <v>11156.192999999999</v>
          </cell>
          <cell r="I239">
            <v>12063.7462</v>
          </cell>
          <cell r="J239">
            <v>2535.6043199999999</v>
          </cell>
          <cell r="K239">
            <v>0</v>
          </cell>
          <cell r="L239">
            <v>0</v>
          </cell>
          <cell r="M239">
            <v>844.69961999999998</v>
          </cell>
          <cell r="N239">
            <v>844.40601000000004</v>
          </cell>
        </row>
        <row r="240">
          <cell r="B240">
            <v>12</v>
          </cell>
          <cell r="C240" t="str">
            <v>ЛУГАНСЬКА ОБЛАСТЬ</v>
          </cell>
          <cell r="D240">
            <v>32326182</v>
          </cell>
          <cell r="E240" t="str">
            <v>ТОВАРИСТВО З ОБМЕЖЕНОЮ ВIДПОВIДАЛЬНIСТЮ "НАУКОВО-ВИРОБНИЧИЙ ЦЕНТР "ЕКОСФЕРА"</v>
          </cell>
          <cell r="F240">
            <v>11112.872799999999</v>
          </cell>
          <cell r="G240">
            <v>11103.883900000001</v>
          </cell>
          <cell r="H240">
            <v>11226.941000000001</v>
          </cell>
          <cell r="I240">
            <v>11226.843000000001</v>
          </cell>
          <cell r="J240">
            <v>122.95913</v>
          </cell>
          <cell r="K240">
            <v>0</v>
          </cell>
          <cell r="L240">
            <v>0</v>
          </cell>
          <cell r="M240">
            <v>2.7400000000000001E-2</v>
          </cell>
          <cell r="N240">
            <v>-9.8000000000000004E-2</v>
          </cell>
        </row>
        <row r="241">
          <cell r="B241">
            <v>12</v>
          </cell>
          <cell r="C241" t="str">
            <v>ЛУГАНСЬКА ОБЛАСТЬ</v>
          </cell>
          <cell r="D241">
            <v>131050</v>
          </cell>
          <cell r="E241" t="str">
            <v>ДЕРЖАВНЕ ПIДПРИЄМСТВО "СЄВЄРОДОНЕЦЬКА ТЕПЛОЕЛЕКТРОЦЕНТРАЛЬ"</v>
          </cell>
          <cell r="F241">
            <v>9729.0490399999999</v>
          </cell>
          <cell r="G241">
            <v>7224.4751200000001</v>
          </cell>
          <cell r="H241">
            <v>5699.5267400000002</v>
          </cell>
          <cell r="I241">
            <v>10827.5638</v>
          </cell>
          <cell r="J241">
            <v>3603.0886399999999</v>
          </cell>
          <cell r="K241">
            <v>63.011789999999998</v>
          </cell>
          <cell r="L241">
            <v>-9128.4361000000008</v>
          </cell>
          <cell r="M241">
            <v>39.227629999999998</v>
          </cell>
          <cell r="N241">
            <v>39.227629999999998</v>
          </cell>
        </row>
        <row r="242">
          <cell r="B242">
            <v>13</v>
          </cell>
          <cell r="C242" t="str">
            <v>ЛЬВIВСЬКА ОБЛАСТЬ</v>
          </cell>
          <cell r="D242">
            <v>1059900</v>
          </cell>
          <cell r="E242" t="str">
            <v>ДЕРЖАВНЕ ТЕРИТОРIАЛЬНО-ГАЛУЗЕВЕ ОБ'ЄДНАННЯ "ЛЬВIВСЬКА ЗАЛIЗНИЦЯ"'</v>
          </cell>
          <cell r="F242">
            <v>338040.32900000003</v>
          </cell>
          <cell r="G242">
            <v>328316.011</v>
          </cell>
          <cell r="H242">
            <v>373508.18</v>
          </cell>
          <cell r="I242">
            <v>385825.72899999999</v>
          </cell>
          <cell r="J242">
            <v>57509.718200000003</v>
          </cell>
          <cell r="K242">
            <v>0</v>
          </cell>
          <cell r="L242">
            <v>0</v>
          </cell>
          <cell r="M242">
            <v>11920.3783</v>
          </cell>
          <cell r="N242">
            <v>11905.856400000001</v>
          </cell>
        </row>
        <row r="243">
          <cell r="B243">
            <v>13</v>
          </cell>
          <cell r="C243" t="str">
            <v>ЛЬВIВСЬКА ОБЛАСТЬ</v>
          </cell>
          <cell r="D243">
            <v>23269555</v>
          </cell>
          <cell r="E243" t="str">
            <v>ВIДКРИТЕ АКЦIОНЕРНЕ ТОВАРИСТВО "ЗАХIДЕНЕРГО"</v>
          </cell>
          <cell r="F243">
            <v>149866.92800000001</v>
          </cell>
          <cell r="G243">
            <v>150396.13800000001</v>
          </cell>
          <cell r="H243">
            <v>174169.36600000001</v>
          </cell>
          <cell r="I243">
            <v>181742.20800000001</v>
          </cell>
          <cell r="J243">
            <v>31346.070199999998</v>
          </cell>
          <cell r="K243">
            <v>0</v>
          </cell>
          <cell r="L243">
            <v>0</v>
          </cell>
          <cell r="M243">
            <v>7632.9844300000004</v>
          </cell>
          <cell r="N243">
            <v>7406.0600800000002</v>
          </cell>
        </row>
        <row r="244">
          <cell r="B244">
            <v>13</v>
          </cell>
          <cell r="C244" t="str">
            <v>ЛЬВIВСЬКА ОБЛАСТЬ</v>
          </cell>
          <cell r="D244">
            <v>30822837</v>
          </cell>
          <cell r="E244" t="str">
            <v>ЗАКРИТЕ АКЦIОНЕРНЕ ТОВАРИСТВО "ЛЬВIВСЬКИЙ ЛIКЕРО-ГОРIЛЧАНИЙ ЗАВОД"</v>
          </cell>
          <cell r="F244">
            <v>99515.446400000001</v>
          </cell>
          <cell r="G244">
            <v>113869.736</v>
          </cell>
          <cell r="H244">
            <v>134004.465</v>
          </cell>
          <cell r="I244">
            <v>139766.204</v>
          </cell>
          <cell r="J244">
            <v>25896.4679</v>
          </cell>
          <cell r="K244">
            <v>0</v>
          </cell>
          <cell r="L244">
            <v>0</v>
          </cell>
          <cell r="M244">
            <v>20031.245999999999</v>
          </cell>
          <cell r="N244">
            <v>4980.7183400000004</v>
          </cell>
        </row>
        <row r="245">
          <cell r="B245">
            <v>13</v>
          </cell>
          <cell r="C245" t="str">
            <v>ЛЬВIВСЬКА ОБЛАСТЬ</v>
          </cell>
          <cell r="D245">
            <v>25546088</v>
          </cell>
          <cell r="E245" t="str">
            <v>ФIЛIЯ ЗАКРИТОГО АКЦIОНЕРНОГО ТОВАРИСТВА "КИЇВСТАР ДЖ.ЕС.ЕМ." В М ЛЬВОВI</v>
          </cell>
          <cell r="F245">
            <v>32747.6253</v>
          </cell>
          <cell r="G245">
            <v>32750.075000000001</v>
          </cell>
          <cell r="H245">
            <v>79182.378500000006</v>
          </cell>
          <cell r="I245">
            <v>79176.095199999996</v>
          </cell>
          <cell r="J245">
            <v>46426.020199999999</v>
          </cell>
          <cell r="K245">
            <v>0</v>
          </cell>
          <cell r="L245">
            <v>0</v>
          </cell>
          <cell r="M245">
            <v>7.0108899999999998</v>
          </cell>
          <cell r="N245">
            <v>-6.2833800000000002</v>
          </cell>
        </row>
        <row r="246">
          <cell r="B246">
            <v>13</v>
          </cell>
          <cell r="C246" t="str">
            <v>ЛЬВIВСЬКА ОБЛАСТЬ</v>
          </cell>
          <cell r="D246">
            <v>152388</v>
          </cell>
          <cell r="E246" t="str">
            <v>ВIДКРИТЕ АКЦIОНЕРНЕ ТОВАРИСТВО "НАФТОПЕРЕРОБНИЙ КОМПЛЕКС "ГАЛИЧИНА"</v>
          </cell>
          <cell r="F246">
            <v>143619.84899999999</v>
          </cell>
          <cell r="G246">
            <v>152113.995</v>
          </cell>
          <cell r="H246">
            <v>82245.151100000003</v>
          </cell>
          <cell r="I246">
            <v>75247.823999999993</v>
          </cell>
          <cell r="J246">
            <v>-76866.171000000002</v>
          </cell>
          <cell r="K246">
            <v>115.18777</v>
          </cell>
          <cell r="L246">
            <v>-90.916510000000002</v>
          </cell>
          <cell r="M246">
            <v>8645.1690400000007</v>
          </cell>
          <cell r="N246">
            <v>-6988.9161000000004</v>
          </cell>
        </row>
        <row r="247">
          <cell r="B247">
            <v>13</v>
          </cell>
          <cell r="C247" t="str">
            <v>ЛЬВIВСЬКА ОБЛАСТЬ</v>
          </cell>
          <cell r="D247">
            <v>383952</v>
          </cell>
          <cell r="E247" t="str">
            <v>ВIДКРИТЕ АКЦIОНЕРНЕ ТОВАРИСТВО "ЛЬВIВСЬКА ПИВОВАРНЯ"</v>
          </cell>
          <cell r="F247">
            <v>44233.784</v>
          </cell>
          <cell r="G247">
            <v>43777.906999999999</v>
          </cell>
          <cell r="H247">
            <v>58042.345800000003</v>
          </cell>
          <cell r="I247">
            <v>62373.004300000001</v>
          </cell>
          <cell r="J247">
            <v>18595.0972</v>
          </cell>
          <cell r="K247">
            <v>0</v>
          </cell>
          <cell r="L247">
            <v>0</v>
          </cell>
          <cell r="M247">
            <v>4392.0195400000002</v>
          </cell>
          <cell r="N247">
            <v>4330.48902</v>
          </cell>
        </row>
        <row r="248">
          <cell r="B248">
            <v>13</v>
          </cell>
          <cell r="C248" t="str">
            <v>ЛЬВIВСЬКА ОБЛАСТЬ</v>
          </cell>
          <cell r="D248">
            <v>131587</v>
          </cell>
          <cell r="E248" t="str">
            <v>ВIДКРИТЕ АКЦIОНЕРНЕ ТОВАРИСТВО "ЛЬВIВОБЛЕНЕРГО"</v>
          </cell>
          <cell r="F248">
            <v>45511.9856</v>
          </cell>
          <cell r="G248">
            <v>45919.129699999998</v>
          </cell>
          <cell r="H248">
            <v>58551.497300000003</v>
          </cell>
          <cell r="I248">
            <v>46755.0101</v>
          </cell>
          <cell r="J248">
            <v>835.88041999999996</v>
          </cell>
          <cell r="K248">
            <v>11932.3478</v>
          </cell>
          <cell r="L248">
            <v>11932.3478</v>
          </cell>
          <cell r="M248">
            <v>0.15966</v>
          </cell>
          <cell r="N248">
            <v>6.0699999999999997E-2</v>
          </cell>
        </row>
        <row r="249">
          <cell r="B249">
            <v>13</v>
          </cell>
          <cell r="C249" t="str">
            <v>ЛЬВIВСЬКА ОБЛАСТЬ</v>
          </cell>
          <cell r="D249">
            <v>382154</v>
          </cell>
          <cell r="E249" t="str">
            <v>ЗАКРИТЕ АКЦIОНЕРНЕ ТОВАРИСТВО "ЛЬВIВСЬКА КОНДИТЕРСЬКА ФIРМА "СВIТОЧ"</v>
          </cell>
          <cell r="F249">
            <v>19845.763599999998</v>
          </cell>
          <cell r="G249">
            <v>28508.387500000001</v>
          </cell>
          <cell r="H249">
            <v>35846.683299999997</v>
          </cell>
          <cell r="I249">
            <v>38392.742100000003</v>
          </cell>
          <cell r="J249">
            <v>9884.3545200000008</v>
          </cell>
          <cell r="K249">
            <v>0</v>
          </cell>
          <cell r="L249">
            <v>0</v>
          </cell>
          <cell r="M249">
            <v>2566.7158800000002</v>
          </cell>
          <cell r="N249">
            <v>2546.0526599999998</v>
          </cell>
        </row>
        <row r="250">
          <cell r="B250">
            <v>13</v>
          </cell>
          <cell r="C250" t="str">
            <v>ЛЬВIВСЬКА ОБЛАСТЬ</v>
          </cell>
          <cell r="D250">
            <v>22376504</v>
          </cell>
          <cell r="E250" t="str">
            <v>ЗАХ.IДНЕ ТУ ЗАКРИТЕ АКЦIОНЕРНЕ ТОВАРИСТВО "УКРАIНСЬКИЙ МОБIЛЬНИЙ ЗВ'ЯЗОК"</v>
          </cell>
          <cell r="F250">
            <v>28663.17</v>
          </cell>
          <cell r="G250">
            <v>28663.18</v>
          </cell>
          <cell r="H250">
            <v>37672.010999999999</v>
          </cell>
          <cell r="I250">
            <v>37672.010999999999</v>
          </cell>
          <cell r="J250">
            <v>9008.8310000000001</v>
          </cell>
          <cell r="K250">
            <v>0</v>
          </cell>
          <cell r="L250">
            <v>0</v>
          </cell>
          <cell r="M250">
            <v>1.4117599999999999</v>
          </cell>
          <cell r="N250">
            <v>0</v>
          </cell>
        </row>
        <row r="251">
          <cell r="B251">
            <v>13</v>
          </cell>
          <cell r="C251" t="str">
            <v>ЛЬВIВСЬКА ОБЛАСТЬ</v>
          </cell>
          <cell r="D251">
            <v>3348471</v>
          </cell>
          <cell r="E251" t="str">
            <v>ЛЬВIВСЬКЕ МIСЬКЕ КОМУНАЛЬНЕ ПIДПРИЄМСТВО "ЛЬВIВВОДОКАНАЛ"</v>
          </cell>
          <cell r="F251">
            <v>6512.5896400000001</v>
          </cell>
          <cell r="G251">
            <v>12495.075999999999</v>
          </cell>
          <cell r="H251">
            <v>13727.5707</v>
          </cell>
          <cell r="I251">
            <v>37642.721100000002</v>
          </cell>
          <cell r="J251">
            <v>25147.645100000002</v>
          </cell>
          <cell r="K251">
            <v>3297.14525</v>
          </cell>
          <cell r="L251">
            <v>-14322.947</v>
          </cell>
          <cell r="M251">
            <v>18.822900000000001</v>
          </cell>
          <cell r="N251">
            <v>18.822900000000001</v>
          </cell>
        </row>
        <row r="252">
          <cell r="B252">
            <v>13</v>
          </cell>
          <cell r="C252" t="str">
            <v>ЛЬВIВСЬКА ОБЛАСТЬ</v>
          </cell>
          <cell r="D252">
            <v>293025</v>
          </cell>
          <cell r="E252" t="str">
            <v>ВIДКРИТЕ АКЦIОНЕРНЕ ТОВАРИСТВО "МИКОЛАЇВЦЕМЕНТ"</v>
          </cell>
          <cell r="F252">
            <v>33125.089</v>
          </cell>
          <cell r="G252">
            <v>33060.486599999997</v>
          </cell>
          <cell r="H252">
            <v>35961.6391</v>
          </cell>
          <cell r="I252">
            <v>35913.184000000001</v>
          </cell>
          <cell r="J252">
            <v>2852.6973200000002</v>
          </cell>
          <cell r="K252">
            <v>0</v>
          </cell>
          <cell r="L252">
            <v>0</v>
          </cell>
          <cell r="M252">
            <v>36.808909999999997</v>
          </cell>
          <cell r="N252">
            <v>-54.28295</v>
          </cell>
        </row>
        <row r="253">
          <cell r="B253">
            <v>13</v>
          </cell>
          <cell r="C253" t="str">
            <v>ЛЬВIВСЬКА ОБЛАСТЬ</v>
          </cell>
          <cell r="D253">
            <v>25560533</v>
          </cell>
          <cell r="E253" t="str">
            <v>ФIЛIЯ ДОЧIРНЬОЇ КОМПАНIЇ "УКРГАЗВИДОБУВАННЯ" НАЦIОНАЛЬНОЇ АКЦIОНЕРНОЇ КОМПАНIЇ "НАФТОГАЗУКРАЇНИ" ГАЗОПРОМИСЛОВЕ УПРАВЛIННЯ "ЛЬВIВГАЗВИДОБУВАННЯ"</v>
          </cell>
          <cell r="F253">
            <v>49604.645700000001</v>
          </cell>
          <cell r="G253">
            <v>53654.351300000002</v>
          </cell>
          <cell r="H253">
            <v>2725.1300999999999</v>
          </cell>
          <cell r="I253">
            <v>25551.07</v>
          </cell>
          <cell r="J253">
            <v>-28103.280999999999</v>
          </cell>
          <cell r="K253">
            <v>4752.2016700000004</v>
          </cell>
          <cell r="L253">
            <v>-22749.924999999999</v>
          </cell>
          <cell r="M253">
            <v>11.8788</v>
          </cell>
          <cell r="N253">
            <v>11.76934</v>
          </cell>
        </row>
        <row r="254">
          <cell r="B254">
            <v>13</v>
          </cell>
          <cell r="C254" t="str">
            <v>ЛЬВIВСЬКА ОБЛАСТЬ</v>
          </cell>
          <cell r="D254">
            <v>22402928</v>
          </cell>
          <cell r="E254" t="str">
            <v>СПIЛЬНЕ ПIДПРИЄМСТВО "БОРИСЛАВСЬКА НАФТОВА КОМПАНIЯ" (У ФОРМI ТОВАРИСТВА З ОБМЕЖЕНОЮ ВIДПОВIДАЛЬНIСТЮ)</v>
          </cell>
          <cell r="F254">
            <v>12764.2991</v>
          </cell>
          <cell r="G254">
            <v>12756.492</v>
          </cell>
          <cell r="H254">
            <v>19901.208900000001</v>
          </cell>
          <cell r="I254">
            <v>21140.606800000001</v>
          </cell>
          <cell r="J254">
            <v>8384.1147600000004</v>
          </cell>
          <cell r="K254">
            <v>0</v>
          </cell>
          <cell r="L254">
            <v>0</v>
          </cell>
          <cell r="M254">
            <v>1266.73605</v>
          </cell>
          <cell r="N254">
            <v>1236.64941</v>
          </cell>
        </row>
        <row r="255">
          <cell r="B255">
            <v>13</v>
          </cell>
          <cell r="C255" t="str">
            <v>ЛЬВIВСЬКА ОБЛАСТЬ</v>
          </cell>
          <cell r="D255">
            <v>25558625</v>
          </cell>
          <cell r="E255" t="str">
            <v>УПРАВЛIННЯ КОМУНАЛЬНОГО МАЙНА ЛЬВIВСЬКОЇ МIСЬКОЇ РАДИ</v>
          </cell>
          <cell r="F255">
            <v>2095.2289999999998</v>
          </cell>
          <cell r="G255">
            <v>2096.6786200000001</v>
          </cell>
          <cell r="H255">
            <v>17216.726999999999</v>
          </cell>
          <cell r="I255">
            <v>17752.863499999999</v>
          </cell>
          <cell r="J255">
            <v>15656.1849</v>
          </cell>
          <cell r="K255">
            <v>0</v>
          </cell>
          <cell r="L255">
            <v>0</v>
          </cell>
          <cell r="M255">
            <v>541.63807999999995</v>
          </cell>
          <cell r="N255">
            <v>536.13652999999999</v>
          </cell>
        </row>
        <row r="256">
          <cell r="B256">
            <v>13</v>
          </cell>
          <cell r="C256" t="str">
            <v>ЛЬВIВСЬКА ОБЛАСТЬ</v>
          </cell>
          <cell r="D256">
            <v>31804036</v>
          </cell>
          <cell r="E256" t="str">
            <v>ТОВАРИСТВО З ОБМЕЖЕНОЮ ВIДПОВIДАЛЬНIСТЮ"НАУКОВО-ВИРОБНИЧЕ ПIДПРИЄМСТВО"ГЕТЬМАН"</v>
          </cell>
          <cell r="F256">
            <v>9970.8832399999992</v>
          </cell>
          <cell r="G256">
            <v>8858.8969500000003</v>
          </cell>
          <cell r="H256">
            <v>14932.737300000001</v>
          </cell>
          <cell r="I256">
            <v>16338.843000000001</v>
          </cell>
          <cell r="J256">
            <v>7479.94607</v>
          </cell>
          <cell r="K256">
            <v>0</v>
          </cell>
          <cell r="L256">
            <v>0</v>
          </cell>
          <cell r="M256">
            <v>1165.8349000000001</v>
          </cell>
          <cell r="N256">
            <v>754.31435999999997</v>
          </cell>
        </row>
        <row r="257">
          <cell r="B257">
            <v>13</v>
          </cell>
          <cell r="C257" t="str">
            <v>ЛЬВIВСЬКА ОБЛАСТЬ</v>
          </cell>
          <cell r="D257">
            <v>740599</v>
          </cell>
          <cell r="E257" t="str">
            <v>ВIДКРИТЕ АКЦIОНЕРНЕ ТОВАРИСТВО "ЛЬВIВСЬКИЙ ЛОКОМОТИВОРЕМОНТНИЙ ЗАВОД"</v>
          </cell>
          <cell r="F257">
            <v>6672.4114</v>
          </cell>
          <cell r="G257">
            <v>6717.4961800000001</v>
          </cell>
          <cell r="H257">
            <v>11553.511699999999</v>
          </cell>
          <cell r="I257">
            <v>12615.092199999999</v>
          </cell>
          <cell r="J257">
            <v>5897.5959800000001</v>
          </cell>
          <cell r="K257">
            <v>0</v>
          </cell>
          <cell r="L257">
            <v>0</v>
          </cell>
          <cell r="M257">
            <v>1109.6353899999999</v>
          </cell>
          <cell r="N257">
            <v>1061.58051</v>
          </cell>
        </row>
        <row r="258">
          <cell r="B258">
            <v>13</v>
          </cell>
          <cell r="C258" t="str">
            <v>ЛЬВIВСЬКА ОБЛАСТЬ</v>
          </cell>
          <cell r="D258">
            <v>7684556</v>
          </cell>
          <cell r="E258" t="str">
            <v>ДЕРЖАВНЕ ПIДПРИЄМСТВО МIНIСТЕРСТВА ОБОРОНИ УКРАЇНИ "ЛЬВIВСЬКИЙ ДЕРЖАВНИЙ АВIАЦIЙНО-РЕМОНТНИЙ ЗАВОД"</v>
          </cell>
          <cell r="F258">
            <v>3305.63024</v>
          </cell>
          <cell r="G258">
            <v>4243.3061200000002</v>
          </cell>
          <cell r="H258">
            <v>-678.05754000000002</v>
          </cell>
          <cell r="I258">
            <v>11373.2551</v>
          </cell>
          <cell r="J258">
            <v>7129.9489299999996</v>
          </cell>
          <cell r="K258">
            <v>0</v>
          </cell>
          <cell r="L258">
            <v>0</v>
          </cell>
          <cell r="M258">
            <v>13144.9822</v>
          </cell>
          <cell r="N258">
            <v>12051.2063</v>
          </cell>
        </row>
        <row r="259">
          <cell r="B259">
            <v>13</v>
          </cell>
          <cell r="C259" t="str">
            <v>ЛЬВIВСЬКА ОБЛАСТЬ</v>
          </cell>
          <cell r="D259">
            <v>13816938</v>
          </cell>
          <cell r="E259" t="str">
            <v>ТОВАРИСТВО З ОБМЕЖЕНОЮ ВIДПОВIДАЛЬНIСТЮ "ТОРГОВО-ПРОМИСЛОВА КОМПАНIЯ"</v>
          </cell>
          <cell r="F259">
            <v>3108.2705700000001</v>
          </cell>
          <cell r="G259">
            <v>3152.9765600000001</v>
          </cell>
          <cell r="H259">
            <v>9103.7183299999997</v>
          </cell>
          <cell r="I259">
            <v>11349.365900000001</v>
          </cell>
          <cell r="J259">
            <v>8196.3893200000002</v>
          </cell>
          <cell r="K259">
            <v>0</v>
          </cell>
          <cell r="L259">
            <v>0</v>
          </cell>
          <cell r="M259">
            <v>2244.31835</v>
          </cell>
          <cell r="N259">
            <v>2217.6194</v>
          </cell>
        </row>
        <row r="260">
          <cell r="B260">
            <v>13</v>
          </cell>
          <cell r="C260" t="str">
            <v>ЛЬВIВСЬКА ОБЛАСТЬ</v>
          </cell>
          <cell r="D260">
            <v>20770332</v>
          </cell>
          <cell r="E260" t="str">
            <v>ДЕРЖАВНЕ ПIДПРИЄМСТВО "СТРИЙСЬКИЙ ВАГОНОРЕМОНТНИЙ ЗАВОД"</v>
          </cell>
          <cell r="F260">
            <v>7350.7417100000002</v>
          </cell>
          <cell r="G260">
            <v>7351.8460299999997</v>
          </cell>
          <cell r="H260">
            <v>10563.466</v>
          </cell>
          <cell r="I260">
            <v>11242.2017</v>
          </cell>
          <cell r="J260">
            <v>3890.35565</v>
          </cell>
          <cell r="K260">
            <v>0</v>
          </cell>
          <cell r="L260">
            <v>0</v>
          </cell>
          <cell r="M260">
            <v>682.84834999999998</v>
          </cell>
          <cell r="N260">
            <v>678.73505</v>
          </cell>
        </row>
        <row r="261">
          <cell r="B261">
            <v>13</v>
          </cell>
          <cell r="C261" t="str">
            <v>ЛЬВIВСЬКА ОБЛАСТЬ</v>
          </cell>
          <cell r="D261">
            <v>26306989</v>
          </cell>
          <cell r="E261" t="str">
            <v>ЛЬВIВСЬКА ФIЛIЯ ЗАКРИТОГО АКЦIОНЕРНОГО ТОВАРИСТВА "УКРАIНСЬКИЙ МОБIЛЬНИЙ ЗВ'ЯЗОК"</v>
          </cell>
          <cell r="F261">
            <v>6804.64</v>
          </cell>
          <cell r="G261">
            <v>6804.665</v>
          </cell>
          <cell r="H261">
            <v>9613.3240000000005</v>
          </cell>
          <cell r="I261">
            <v>9613.3240000000005</v>
          </cell>
          <cell r="J261">
            <v>2808.6590000000001</v>
          </cell>
          <cell r="K261">
            <v>0</v>
          </cell>
          <cell r="L261">
            <v>0</v>
          </cell>
          <cell r="M261">
            <v>1.45434</v>
          </cell>
          <cell r="N261">
            <v>0</v>
          </cell>
        </row>
        <row r="262">
          <cell r="B262">
            <v>14</v>
          </cell>
          <cell r="C262" t="str">
            <v>МИКОЛАЇВСЬКА ОБЛАСТЬ</v>
          </cell>
          <cell r="D262">
            <v>25883682</v>
          </cell>
          <cell r="E262" t="str">
            <v>МИКОЛАЇВСЬКЕ ВIДДIЛЕННЯ ВIДКРИТОГО АКЦIОНЕРНОГО ТОВАРИСТВА "САН IНТЕРБРЮ УКРАЇНА"</v>
          </cell>
          <cell r="F262">
            <v>2275.8000000000002</v>
          </cell>
          <cell r="G262">
            <v>2280.6999999999998</v>
          </cell>
          <cell r="H262">
            <v>75154.117599999998</v>
          </cell>
          <cell r="I262">
            <v>75114.920299999998</v>
          </cell>
          <cell r="J262">
            <v>72834.220300000001</v>
          </cell>
          <cell r="K262">
            <v>0</v>
          </cell>
          <cell r="L262">
            <v>0</v>
          </cell>
          <cell r="M262">
            <v>2.1868500000000002</v>
          </cell>
          <cell r="N262">
            <v>-2.7131500000000002</v>
          </cell>
        </row>
        <row r="263">
          <cell r="B263">
            <v>14</v>
          </cell>
          <cell r="C263" t="str">
            <v>МИКОЛАЇВСЬКА ОБЛАСТЬ</v>
          </cell>
          <cell r="D263">
            <v>32573503</v>
          </cell>
          <cell r="E263" t="str">
            <v>ТОВАРИСТВО З ОБМЕЖЕНОЮ ВIДПОВIДАЛЬНIСТЮ "IНТЕРIОР"</v>
          </cell>
          <cell r="F263">
            <v>0</v>
          </cell>
          <cell r="G263">
            <v>0</v>
          </cell>
          <cell r="H263">
            <v>51523.679799999998</v>
          </cell>
          <cell r="I263">
            <v>51497.270499999999</v>
          </cell>
          <cell r="J263">
            <v>51497.270499999999</v>
          </cell>
          <cell r="K263">
            <v>0</v>
          </cell>
          <cell r="L263">
            <v>0</v>
          </cell>
          <cell r="M263">
            <v>27.4025</v>
          </cell>
          <cell r="N263">
            <v>27.4025</v>
          </cell>
        </row>
        <row r="264">
          <cell r="B264">
            <v>14</v>
          </cell>
          <cell r="C264" t="str">
            <v>МИКОЛАЇВСЬКА ОБЛАСТЬ</v>
          </cell>
          <cell r="D264">
            <v>20915546</v>
          </cell>
          <cell r="E264" t="str">
            <v>ВIДОКРЕМЛЕНИЙ ПIДРОЗДIЛ "ЮЖНОУКРАЇНСЬКА АТОМНА ЕЛЕКТРОСТАНЦIЯ" ДЕРЖАВНОГО ПIДПРИЄМСТВА "НАЦIОНАЛЬНА АТОМНА ЕНЕРГОГЕНЕРУЮЧА КОМПАНIЯ "ЕНЕРГОАТОМ"</v>
          </cell>
          <cell r="F264">
            <v>57602.108399999997</v>
          </cell>
          <cell r="G264">
            <v>53593.5674</v>
          </cell>
          <cell r="H264">
            <v>84369.920899999997</v>
          </cell>
          <cell r="I264">
            <v>45290.538500000002</v>
          </cell>
          <cell r="J264">
            <v>-8303.0288</v>
          </cell>
          <cell r="K264">
            <v>0</v>
          </cell>
          <cell r="L264">
            <v>0</v>
          </cell>
          <cell r="M264">
            <v>3472.3939399999999</v>
          </cell>
          <cell r="N264">
            <v>-31611.276000000002</v>
          </cell>
        </row>
        <row r="265">
          <cell r="B265">
            <v>14</v>
          </cell>
          <cell r="C265" t="str">
            <v>МИКОЛАЇВСЬКА ОБЛАСТЬ</v>
          </cell>
          <cell r="D265">
            <v>33969212</v>
          </cell>
          <cell r="E265" t="str">
            <v>ДЕРЖАВНЕ ПIДПРИЄМСТВО "ДЕРЖАВНА МОРСЬКА ЛОЦМАНСЬКА СЛУЖБА"</v>
          </cell>
          <cell r="F265">
            <v>0</v>
          </cell>
          <cell r="G265">
            <v>0</v>
          </cell>
          <cell r="H265">
            <v>40705.259100000003</v>
          </cell>
          <cell r="I265">
            <v>41518.784800000001</v>
          </cell>
          <cell r="J265">
            <v>41518.784800000001</v>
          </cell>
          <cell r="K265">
            <v>0</v>
          </cell>
          <cell r="L265">
            <v>0</v>
          </cell>
          <cell r="M265">
            <v>813.52566999999999</v>
          </cell>
          <cell r="N265">
            <v>813.52566999999999</v>
          </cell>
        </row>
        <row r="266">
          <cell r="B266">
            <v>14</v>
          </cell>
          <cell r="C266" t="str">
            <v>МИКОЛАЇВСЬКА ОБЛАСТЬ</v>
          </cell>
          <cell r="D266">
            <v>30850377</v>
          </cell>
          <cell r="E266" t="str">
            <v>ТОВАРИСТВО З ОБМЕЖЕНОЮ ВIДПОВIДАЛЬНIСТЮ "СЕЛТIК"</v>
          </cell>
          <cell r="F266">
            <v>0</v>
          </cell>
          <cell r="G266">
            <v>0</v>
          </cell>
          <cell r="H266">
            <v>40424.054400000001</v>
          </cell>
          <cell r="I266">
            <v>40436.641100000001</v>
          </cell>
          <cell r="J266">
            <v>40436.641100000001</v>
          </cell>
          <cell r="K266">
            <v>0</v>
          </cell>
          <cell r="L266">
            <v>0</v>
          </cell>
          <cell r="M266">
            <v>21.744820000000001</v>
          </cell>
          <cell r="N266">
            <v>21.744820000000001</v>
          </cell>
        </row>
        <row r="267">
          <cell r="B267">
            <v>14</v>
          </cell>
          <cell r="C267" t="str">
            <v>МИКОЛАЇВСЬКА ОБЛАСТЬ</v>
          </cell>
          <cell r="D267">
            <v>1125608</v>
          </cell>
          <cell r="E267" t="str">
            <v>ДЕРЖАВНЕ ПIДПРИЄМСТВО "МИКОЛАЇВСЬКИЙ МОРСЬКИЙ ТОРГОВЕЛЬНИЙ ПОРТ"</v>
          </cell>
          <cell r="F267">
            <v>18437.488600000001</v>
          </cell>
          <cell r="G267">
            <v>11794.194799999999</v>
          </cell>
          <cell r="H267">
            <v>23942.261299999998</v>
          </cell>
          <cell r="I267">
            <v>24713.692899999998</v>
          </cell>
          <cell r="J267">
            <v>12919.498100000001</v>
          </cell>
          <cell r="K267">
            <v>0</v>
          </cell>
          <cell r="L267">
            <v>0</v>
          </cell>
          <cell r="M267">
            <v>853.10037</v>
          </cell>
          <cell r="N267">
            <v>771.39395000000002</v>
          </cell>
        </row>
        <row r="268">
          <cell r="B268">
            <v>14</v>
          </cell>
          <cell r="C268" t="str">
            <v>МИКОЛАЇВСЬКА ОБЛАСТЬ</v>
          </cell>
          <cell r="D268">
            <v>25374003</v>
          </cell>
          <cell r="E268" t="str">
            <v>ДЕРЖАВНЕ ПIДПРИЄМСТВО "ДЕЛЬТА-ЛОЦМАН"</v>
          </cell>
          <cell r="F268">
            <v>57794.766199999998</v>
          </cell>
          <cell r="G268">
            <v>51143.781199999998</v>
          </cell>
          <cell r="H268">
            <v>18614.721600000001</v>
          </cell>
          <cell r="I268">
            <v>19379.800800000001</v>
          </cell>
          <cell r="J268">
            <v>-31763.98</v>
          </cell>
          <cell r="K268">
            <v>0</v>
          </cell>
          <cell r="L268">
            <v>0</v>
          </cell>
          <cell r="M268">
            <v>769.41981999999996</v>
          </cell>
          <cell r="N268">
            <v>765.07924000000003</v>
          </cell>
        </row>
        <row r="269">
          <cell r="B269">
            <v>14</v>
          </cell>
          <cell r="C269" t="str">
            <v>МИКОЛАЇВСЬКА ОБЛАСТЬ</v>
          </cell>
          <cell r="D269">
            <v>30348775</v>
          </cell>
          <cell r="E269" t="str">
            <v>ДОЧIРНЄ ПIДПРИЄМСТВО "ТОРГОВЫЙ ДОМ "САНДОРА" ТОВАРИСТВА З ОБМЕЖЕНОЮ ВIДПОВIДАЛЬНIСТЮ "САНДОРА"</v>
          </cell>
          <cell r="F269">
            <v>11420.468500000001</v>
          </cell>
          <cell r="G269">
            <v>11123.1204</v>
          </cell>
          <cell r="H269">
            <v>16203.7817</v>
          </cell>
          <cell r="I269">
            <v>18532.411499999998</v>
          </cell>
          <cell r="J269">
            <v>7409.2910899999997</v>
          </cell>
          <cell r="K269">
            <v>0</v>
          </cell>
          <cell r="L269">
            <v>0</v>
          </cell>
          <cell r="M269">
            <v>2074.3185600000002</v>
          </cell>
          <cell r="N269">
            <v>2073.8595</v>
          </cell>
        </row>
        <row r="270">
          <cell r="B270">
            <v>14</v>
          </cell>
          <cell r="C270" t="str">
            <v>МИКОЛАЇВСЬКА ОБЛАСТЬ</v>
          </cell>
          <cell r="D270">
            <v>293031</v>
          </cell>
          <cell r="E270" t="str">
            <v>ВIДКРИТЕ АКЦIОНЕРНЕ ТОВАРИСТВО "ЮГЦЕМЕНТ"</v>
          </cell>
          <cell r="F270">
            <v>8199.1369900000009</v>
          </cell>
          <cell r="G270">
            <v>7932.39635</v>
          </cell>
          <cell r="H270">
            <v>17792.042600000001</v>
          </cell>
          <cell r="I270">
            <v>18060.2264</v>
          </cell>
          <cell r="J270">
            <v>10127.83</v>
          </cell>
          <cell r="K270">
            <v>0</v>
          </cell>
          <cell r="L270">
            <v>0</v>
          </cell>
          <cell r="M270">
            <v>466.43884000000003</v>
          </cell>
          <cell r="N270">
            <v>268.11444</v>
          </cell>
        </row>
        <row r="271">
          <cell r="B271">
            <v>14</v>
          </cell>
          <cell r="C271" t="str">
            <v>МИКОЛАЇВСЬКА ОБЛАСТЬ</v>
          </cell>
          <cell r="D271">
            <v>22430008</v>
          </cell>
          <cell r="E271" t="str">
            <v>ТОВАРИСТВО З ОБМЕЖЕНОЮ ВIДПОВIДАЛЬНIСТЮ "САНДОРА"</v>
          </cell>
          <cell r="F271">
            <v>21409.895199999999</v>
          </cell>
          <cell r="G271">
            <v>21506.293699999998</v>
          </cell>
          <cell r="H271">
            <v>19829.6234</v>
          </cell>
          <cell r="I271">
            <v>17527.161599999999</v>
          </cell>
          <cell r="J271">
            <v>-3979.1320999999998</v>
          </cell>
          <cell r="K271">
            <v>0</v>
          </cell>
          <cell r="L271">
            <v>0</v>
          </cell>
          <cell r="M271">
            <v>4943.2198600000002</v>
          </cell>
          <cell r="N271">
            <v>-2813.0264000000002</v>
          </cell>
        </row>
        <row r="272">
          <cell r="B272">
            <v>14</v>
          </cell>
          <cell r="C272" t="str">
            <v>МИКОЛАЇВСЬКА ОБЛАСТЬ</v>
          </cell>
          <cell r="D272">
            <v>374605</v>
          </cell>
          <cell r="E272" t="str">
            <v>АКЦIОНЕРНЕ ТОВАРИСТВО МИКОЛАЇВСЬКIЙ ПИВЗАВОД "ЯНТАР"</v>
          </cell>
          <cell r="F272">
            <v>77241.960099999997</v>
          </cell>
          <cell r="G272">
            <v>77314.467199999999</v>
          </cell>
          <cell r="H272">
            <v>6260.9024799999997</v>
          </cell>
          <cell r="I272">
            <v>13686.2304</v>
          </cell>
          <cell r="J272">
            <v>-63628.237000000001</v>
          </cell>
          <cell r="K272">
            <v>0</v>
          </cell>
          <cell r="L272">
            <v>0</v>
          </cell>
          <cell r="M272">
            <v>0</v>
          </cell>
          <cell r="N272">
            <v>-117.90164</v>
          </cell>
        </row>
        <row r="273">
          <cell r="B273">
            <v>14</v>
          </cell>
          <cell r="C273" t="str">
            <v>МИКОЛАЇВСЬКА ОБЛАСТЬ</v>
          </cell>
          <cell r="D273">
            <v>19290012</v>
          </cell>
          <cell r="E273" t="str">
            <v>СПЕЦIАЛIЗОВАНИЙ МОРСЬКИЙ ПОРТ "ОКТЯБРЬСК"</v>
          </cell>
          <cell r="F273">
            <v>10032.1301</v>
          </cell>
          <cell r="G273">
            <v>9985.3714299999992</v>
          </cell>
          <cell r="H273">
            <v>10466.9781</v>
          </cell>
          <cell r="I273">
            <v>10542.0867</v>
          </cell>
          <cell r="J273">
            <v>556.71523000000002</v>
          </cell>
          <cell r="K273">
            <v>0</v>
          </cell>
          <cell r="L273">
            <v>0</v>
          </cell>
          <cell r="M273">
            <v>340.96427999999997</v>
          </cell>
          <cell r="N273">
            <v>75.108599999999996</v>
          </cell>
        </row>
        <row r="274">
          <cell r="B274">
            <v>14</v>
          </cell>
          <cell r="C274" t="str">
            <v>МИКОЛАЇВСЬКА ОБЛАСТЬ</v>
          </cell>
          <cell r="D274">
            <v>414090</v>
          </cell>
          <cell r="E274" t="str">
            <v>ВIДКРИТЕ АКЦIОНЕРНЕ ТОВАРИСТВО "ЗЕЛЕНИЙ ГАЙ"</v>
          </cell>
          <cell r="F274">
            <v>7394.3354600000002</v>
          </cell>
          <cell r="G274">
            <v>4305.90553</v>
          </cell>
          <cell r="H274">
            <v>7910.8354399999998</v>
          </cell>
          <cell r="I274">
            <v>8846.5631900000008</v>
          </cell>
          <cell r="J274">
            <v>4540.6576599999999</v>
          </cell>
          <cell r="K274">
            <v>0</v>
          </cell>
          <cell r="L274">
            <v>0</v>
          </cell>
          <cell r="M274">
            <v>617.38264000000004</v>
          </cell>
          <cell r="N274">
            <v>262.31056999999998</v>
          </cell>
        </row>
        <row r="275">
          <cell r="B275">
            <v>14</v>
          </cell>
          <cell r="C275" t="str">
            <v>МИКОЛАЇВСЬКА ОБЛАСТЬ</v>
          </cell>
          <cell r="D275">
            <v>30900540</v>
          </cell>
          <cell r="E275" t="str">
            <v>ДЕРЖАВНЕ ПIДПРИЄМСТВО "ДНIПРО-БУЗЬКИЙ МОРСЬКИЙ ТОРГОВЕЛЬНИЙ ПОРТ"</v>
          </cell>
          <cell r="F275">
            <v>6574.0845200000003</v>
          </cell>
          <cell r="G275">
            <v>6249.6949999999997</v>
          </cell>
          <cell r="H275">
            <v>8286.7720200000003</v>
          </cell>
          <cell r="I275">
            <v>8306.8525000000009</v>
          </cell>
          <cell r="J275">
            <v>2057.1574999999998</v>
          </cell>
          <cell r="K275">
            <v>0</v>
          </cell>
          <cell r="L275">
            <v>0</v>
          </cell>
          <cell r="M275">
            <v>256.99522000000002</v>
          </cell>
          <cell r="N275">
            <v>20.080490000000001</v>
          </cell>
        </row>
        <row r="276">
          <cell r="B276">
            <v>14</v>
          </cell>
          <cell r="C276" t="str">
            <v>МИКОЛАЇВСЬКА ОБЛАСТЬ</v>
          </cell>
          <cell r="D276">
            <v>31764816</v>
          </cell>
          <cell r="E276" t="str">
            <v>ТОВАРИСТВО З ОБМЕЖЕНОЮ ВIДПОВIДАЛЬНIСТЮ "ТЕХНОТОРГ-ДОН"</v>
          </cell>
          <cell r="F276">
            <v>3607.5313099999998</v>
          </cell>
          <cell r="G276">
            <v>4572.3802299999998</v>
          </cell>
          <cell r="H276">
            <v>8367.4824700000008</v>
          </cell>
          <cell r="I276">
            <v>7467.96958</v>
          </cell>
          <cell r="J276">
            <v>2895.5893500000002</v>
          </cell>
          <cell r="K276">
            <v>0</v>
          </cell>
          <cell r="L276">
            <v>0</v>
          </cell>
          <cell r="M276">
            <v>57.27563</v>
          </cell>
          <cell r="N276">
            <v>-900.49689000000001</v>
          </cell>
        </row>
        <row r="277">
          <cell r="B277">
            <v>14</v>
          </cell>
          <cell r="C277" t="str">
            <v>МИКОЛАЇВСЬКА ОБЛАСТЬ</v>
          </cell>
          <cell r="D277">
            <v>23624594</v>
          </cell>
          <cell r="E277" t="str">
            <v>ЗАКРИТЕ АКЦIОНЕРНЕ ТОВАРИСТВО "ЛАКТАЛIС-МИКОЛАЇВ"</v>
          </cell>
          <cell r="F277">
            <v>7761.1789900000003</v>
          </cell>
          <cell r="G277">
            <v>7203.9843899999996</v>
          </cell>
          <cell r="H277">
            <v>6946.7322000000004</v>
          </cell>
          <cell r="I277">
            <v>6659.9588400000002</v>
          </cell>
          <cell r="J277">
            <v>-544.02554999999995</v>
          </cell>
          <cell r="K277">
            <v>0</v>
          </cell>
          <cell r="L277">
            <v>0</v>
          </cell>
          <cell r="M277">
            <v>11.313330000000001</v>
          </cell>
          <cell r="N277">
            <v>11.313330000000001</v>
          </cell>
        </row>
        <row r="278">
          <cell r="B278">
            <v>14</v>
          </cell>
          <cell r="C278" t="str">
            <v>МИКОЛАЇВСЬКА ОБЛАСТЬ</v>
          </cell>
          <cell r="D278">
            <v>31821381</v>
          </cell>
          <cell r="E278" t="str">
            <v>ДЕРЖАВНЕ ПIДПРИЄМСТВО "НАУКОВО-ВИРОБНИЧИЙ КОМПЛЕКС ГАЗОТУРБОБУДУВАННЯ "ЗОРЯ" - "МАШПРОЕКТ"</v>
          </cell>
          <cell r="F278">
            <v>59747.725599999998</v>
          </cell>
          <cell r="G278">
            <v>50665.145100000002</v>
          </cell>
          <cell r="H278">
            <v>-3347.0682999999999</v>
          </cell>
          <cell r="I278">
            <v>6627.7020199999997</v>
          </cell>
          <cell r="J278">
            <v>-44037.442999999999</v>
          </cell>
          <cell r="K278">
            <v>0</v>
          </cell>
          <cell r="L278">
            <v>0</v>
          </cell>
          <cell r="M278">
            <v>13524.4341</v>
          </cell>
          <cell r="N278">
            <v>7901.4078</v>
          </cell>
        </row>
        <row r="279">
          <cell r="B279">
            <v>14</v>
          </cell>
          <cell r="C279" t="str">
            <v>МИКОЛАЇВСЬКА ОБЛАСТЬ</v>
          </cell>
          <cell r="D279">
            <v>413966</v>
          </cell>
          <cell r="E279" t="str">
            <v>ВIДКРИТЕ АКЦIОНЕРНЕ ТОВАРИСТВО "КОБЛЕВО"</v>
          </cell>
          <cell r="F279">
            <v>5389.5426200000002</v>
          </cell>
          <cell r="G279">
            <v>5440.4792299999999</v>
          </cell>
          <cell r="H279">
            <v>5577.2959499999997</v>
          </cell>
          <cell r="I279">
            <v>6357.6900999999998</v>
          </cell>
          <cell r="J279">
            <v>917.21087</v>
          </cell>
          <cell r="K279">
            <v>0</v>
          </cell>
          <cell r="L279">
            <v>0</v>
          </cell>
          <cell r="M279">
            <v>462.30013000000002</v>
          </cell>
          <cell r="N279">
            <v>275.35194000000001</v>
          </cell>
        </row>
        <row r="280">
          <cell r="B280">
            <v>14</v>
          </cell>
          <cell r="C280" t="str">
            <v>МИКОЛАЇВСЬКА ОБЛАСТЬ</v>
          </cell>
          <cell r="D280">
            <v>31159920</v>
          </cell>
          <cell r="E280" t="str">
            <v>ДОЧIРНЄ ПIДПРИЄМСТВО "МИКОЛАЇВСЬКИЙ ОБЛАВТОДОР" ВIДКРИТОГО АКЦIОНЕРНОГО ТОВАРИСТВА "ДЕРЖАВНА АКЦIОНЕРНА КОМПАНIЯ" АВТОМОБIЛЬНI ДОРОГИ УКРАЇНИ"</v>
          </cell>
          <cell r="F280">
            <v>2907.7649500000002</v>
          </cell>
          <cell r="G280">
            <v>3112.8831599999999</v>
          </cell>
          <cell r="H280">
            <v>6407.9202299999997</v>
          </cell>
          <cell r="I280">
            <v>6283.3458199999995</v>
          </cell>
          <cell r="J280">
            <v>3170.4626600000001</v>
          </cell>
          <cell r="K280">
            <v>0</v>
          </cell>
          <cell r="L280">
            <v>-21.569669999999999</v>
          </cell>
          <cell r="M280">
            <v>31.191780000000001</v>
          </cell>
          <cell r="N280">
            <v>-162.9675</v>
          </cell>
        </row>
        <row r="281">
          <cell r="B281">
            <v>14</v>
          </cell>
          <cell r="C281" t="str">
            <v>МИКОЛАЇВСЬКА ОБЛАСТЬ</v>
          </cell>
          <cell r="D281">
            <v>24779442</v>
          </cell>
          <cell r="E281" t="str">
            <v>МИКОЛАЇСЬКА ОБЛАСНА ДИРЕКЦIЯ АКЦIОНЕРНОГО ПОШТОВО-ПЕНСIЙНОГО БАНКУ "АВАЛЬ"</v>
          </cell>
          <cell r="F281">
            <v>507.16930000000002</v>
          </cell>
          <cell r="G281">
            <v>504.97451000000001</v>
          </cell>
          <cell r="H281">
            <v>6024.6675400000004</v>
          </cell>
          <cell r="I281">
            <v>6024.6553299999996</v>
          </cell>
          <cell r="J281">
            <v>5519.6808199999996</v>
          </cell>
          <cell r="K281">
            <v>0</v>
          </cell>
          <cell r="L281">
            <v>0</v>
          </cell>
          <cell r="M281">
            <v>1.0000000000000001E-5</v>
          </cell>
          <cell r="N281">
            <v>-1.221E-2</v>
          </cell>
        </row>
        <row r="282">
          <cell r="B282">
            <v>15</v>
          </cell>
          <cell r="C282" t="str">
            <v>ОДЕСЬКА ОБЛАСТЬ</v>
          </cell>
          <cell r="D282">
            <v>1071315</v>
          </cell>
          <cell r="E282" t="str">
            <v>ОДЕСЬКА ЗАЛIЗНИЦЯ</v>
          </cell>
          <cell r="F282">
            <v>368663.64600000001</v>
          </cell>
          <cell r="G282">
            <v>370444.16899999999</v>
          </cell>
          <cell r="H282">
            <v>256510.16800000001</v>
          </cell>
          <cell r="I282">
            <v>261259.524</v>
          </cell>
          <cell r="J282">
            <v>-109184.64</v>
          </cell>
          <cell r="K282">
            <v>0</v>
          </cell>
          <cell r="L282">
            <v>0</v>
          </cell>
          <cell r="M282">
            <v>6606.5698199999997</v>
          </cell>
          <cell r="N282">
            <v>4591.5091700000003</v>
          </cell>
        </row>
        <row r="283">
          <cell r="B283">
            <v>15</v>
          </cell>
          <cell r="C283" t="str">
            <v>ОДЕСЬКА ОБЛАСТЬ</v>
          </cell>
          <cell r="D283">
            <v>1125666</v>
          </cell>
          <cell r="E283" t="str">
            <v>ДЕРЖАВНЕ ПIДПРИЄМСТВО "ОДЕСЬКИЙ МОРСЬКИЙ ТОРГОВЕЛЬНИЙ ПОРТ"</v>
          </cell>
          <cell r="F283">
            <v>107429.829</v>
          </cell>
          <cell r="G283">
            <v>96712.087299999999</v>
          </cell>
          <cell r="H283">
            <v>153782.09599999999</v>
          </cell>
          <cell r="I283">
            <v>162180.39499999999</v>
          </cell>
          <cell r="J283">
            <v>65468.308100000002</v>
          </cell>
          <cell r="K283">
            <v>0</v>
          </cell>
          <cell r="L283">
            <v>0</v>
          </cell>
          <cell r="M283">
            <v>17461.107599999999</v>
          </cell>
          <cell r="N283">
            <v>8376.1820200000002</v>
          </cell>
        </row>
        <row r="284">
          <cell r="B284">
            <v>15</v>
          </cell>
          <cell r="C284" t="str">
            <v>ОДЕСЬКА ОБЛАСТЬ</v>
          </cell>
          <cell r="D284">
            <v>206539</v>
          </cell>
          <cell r="E284" t="str">
            <v>ВIДКРИТЕ АКЦIОНЕРНЕ ТОВАРИСТВО "ОДЕСЬКИЙ ПРИПОРТОВИЙ ЗАВОД"</v>
          </cell>
          <cell r="F284">
            <v>210362.89600000001</v>
          </cell>
          <cell r="G284">
            <v>218514.573</v>
          </cell>
          <cell r="H284">
            <v>60776.105100000001</v>
          </cell>
          <cell r="I284">
            <v>93314.130999999994</v>
          </cell>
          <cell r="J284">
            <v>-125200.44</v>
          </cell>
          <cell r="K284">
            <v>0</v>
          </cell>
          <cell r="L284">
            <v>0</v>
          </cell>
          <cell r="M284">
            <v>71723.725999999995</v>
          </cell>
          <cell r="N284">
            <v>32538.025900000001</v>
          </cell>
        </row>
        <row r="285">
          <cell r="B285">
            <v>15</v>
          </cell>
          <cell r="C285" t="str">
            <v>ОДЕСЬКА ОБЛАСТЬ</v>
          </cell>
          <cell r="D285">
            <v>4704790</v>
          </cell>
          <cell r="E285" t="str">
            <v>ДЕРЖАВНЕ ПIДПРИЄМСТВО "МОРСЬКИЙ ТОРГОВЕЛЬНИЙ ПОРТ "ЮЖНИЙ"</v>
          </cell>
          <cell r="F285">
            <v>103117.481</v>
          </cell>
          <cell r="G285">
            <v>77860.217099999994</v>
          </cell>
          <cell r="H285">
            <v>86205.630999999994</v>
          </cell>
          <cell r="I285">
            <v>86124.993300000002</v>
          </cell>
          <cell r="J285">
            <v>8264.7761599999994</v>
          </cell>
          <cell r="K285">
            <v>0</v>
          </cell>
          <cell r="L285">
            <v>0</v>
          </cell>
          <cell r="M285">
            <v>1314.7272399999999</v>
          </cell>
          <cell r="N285">
            <v>-152.86376999999999</v>
          </cell>
        </row>
        <row r="286">
          <cell r="B286">
            <v>15</v>
          </cell>
          <cell r="C286" t="str">
            <v>ОДЕСЬКА ОБЛАСТЬ</v>
          </cell>
          <cell r="D286">
            <v>31631092</v>
          </cell>
          <cell r="E286" t="str">
            <v>ЗАКРИТЕ АКЦIОНЕРНЕ ТОВАРИСТВО "ПЕРШИЙ ЛIКЕРО-ГОРIЛЧАНИЙ ЗАВОД"</v>
          </cell>
          <cell r="F286">
            <v>100191.208</v>
          </cell>
          <cell r="G286">
            <v>107382.12699999999</v>
          </cell>
          <cell r="H286">
            <v>50819.796300000002</v>
          </cell>
          <cell r="I286">
            <v>51009.737699999998</v>
          </cell>
          <cell r="J286">
            <v>-56372.389000000003</v>
          </cell>
          <cell r="K286">
            <v>0</v>
          </cell>
          <cell r="L286">
            <v>0</v>
          </cell>
          <cell r="M286">
            <v>16461.9807</v>
          </cell>
          <cell r="N286">
            <v>-449.96122000000003</v>
          </cell>
        </row>
        <row r="287">
          <cell r="B287">
            <v>15</v>
          </cell>
          <cell r="C287" t="str">
            <v>ОДЕСЬКА ОБЛАСТЬ</v>
          </cell>
          <cell r="D287">
            <v>25044056</v>
          </cell>
          <cell r="E287" t="str">
            <v>ФIЛIЯ ЗАКРИТОГО АКЦIОНЕРНОГО ТОВАРИСТВА "КИЇВСТАР ДЖ.ЕС.ЕМ." У МIСТI ОДЕСI</v>
          </cell>
          <cell r="F287">
            <v>23300.544000000002</v>
          </cell>
          <cell r="G287">
            <v>23241.044999999998</v>
          </cell>
          <cell r="H287">
            <v>47547.641000000003</v>
          </cell>
          <cell r="I287">
            <v>48195.298999999999</v>
          </cell>
          <cell r="J287">
            <v>24954.254000000001</v>
          </cell>
          <cell r="K287">
            <v>0</v>
          </cell>
          <cell r="L287">
            <v>0</v>
          </cell>
          <cell r="M287">
            <v>660.50766999999996</v>
          </cell>
          <cell r="N287">
            <v>570.48797999999999</v>
          </cell>
        </row>
        <row r="288">
          <cell r="B288">
            <v>15</v>
          </cell>
          <cell r="C288" t="str">
            <v>ОДЕСЬКА ОБЛАСТЬ</v>
          </cell>
          <cell r="D288">
            <v>31506059</v>
          </cell>
          <cell r="E288" t="str">
            <v>ДОЧIРНЄ ПIДПРИЄМСТВО "ГПК УКРАЇНА" КОМПАНIЇ "ГПК ГАМБУРГ ПОРТ КОНСАЛТIНГ ГМБХ" (ФРН)</v>
          </cell>
          <cell r="F288">
            <v>26328.312099999999</v>
          </cell>
          <cell r="G288">
            <v>26194.475999999999</v>
          </cell>
          <cell r="H288">
            <v>45623.132799999999</v>
          </cell>
          <cell r="I288">
            <v>45682.322800000002</v>
          </cell>
          <cell r="J288">
            <v>19487.846799999999</v>
          </cell>
          <cell r="K288">
            <v>0</v>
          </cell>
          <cell r="L288">
            <v>0</v>
          </cell>
          <cell r="M288">
            <v>1737.59187</v>
          </cell>
          <cell r="N288">
            <v>1712.1508899999999</v>
          </cell>
        </row>
        <row r="289">
          <cell r="B289">
            <v>15</v>
          </cell>
          <cell r="C289" t="str">
            <v>ОДЕСЬКА ОБЛАСТЬ</v>
          </cell>
          <cell r="D289">
            <v>1125672</v>
          </cell>
          <cell r="E289" t="str">
            <v>ДЕРЖАВНЕ ПIДПРИЄМСТВО "IЛЛIЧIВСЬКИЙ МОРСЬКИЙ ТОРГОВЕЛЬНИЙ ПОРТ"</v>
          </cell>
          <cell r="F289">
            <v>66911.250100000005</v>
          </cell>
          <cell r="G289">
            <v>59550.667999999998</v>
          </cell>
          <cell r="H289">
            <v>38257.079899999997</v>
          </cell>
          <cell r="I289">
            <v>44727.555500000002</v>
          </cell>
          <cell r="J289">
            <v>-14823.112999999999</v>
          </cell>
          <cell r="K289">
            <v>0</v>
          </cell>
          <cell r="L289">
            <v>0</v>
          </cell>
          <cell r="M289">
            <v>6393.6789699999999</v>
          </cell>
          <cell r="N289">
            <v>6379.0904799999998</v>
          </cell>
        </row>
        <row r="290">
          <cell r="B290">
            <v>15</v>
          </cell>
          <cell r="C290" t="str">
            <v>ОДЕСЬКА ОБЛАСТЬ</v>
          </cell>
          <cell r="D290">
            <v>20942626</v>
          </cell>
          <cell r="E290" t="str">
            <v>ТОВАРИСТВО З ОБМЕЖЕНОЮ ВIДПОВIДАЛЬНIСТЮ "ПРОМТОВАРНИЙ РИНОК"</v>
          </cell>
          <cell r="F290">
            <v>30504.503400000001</v>
          </cell>
          <cell r="G290">
            <v>30490.788</v>
          </cell>
          <cell r="H290">
            <v>36144.446900000003</v>
          </cell>
          <cell r="I290">
            <v>38064.9058</v>
          </cell>
          <cell r="J290">
            <v>7574.1177900000002</v>
          </cell>
          <cell r="K290">
            <v>0.34</v>
          </cell>
          <cell r="L290">
            <v>-9.6592900000000004</v>
          </cell>
          <cell r="M290">
            <v>2157.7670199999998</v>
          </cell>
          <cell r="N290">
            <v>1910.7777900000001</v>
          </cell>
        </row>
        <row r="291">
          <cell r="B291">
            <v>15</v>
          </cell>
          <cell r="C291" t="str">
            <v>ОДЕСЬКА ОБЛАСТЬ</v>
          </cell>
          <cell r="D291">
            <v>24532888</v>
          </cell>
          <cell r="E291" t="str">
            <v>ПIВДЕННЕ ТЕРИТОРIАЛЬНЕ УПРАВЛIННЯ-ВIДОКРЕМЛЕНИЙ ПIДРОЗДIЛ ЗАКРИТОГО АКЦIОНЕРНОГО ТОВАРИСТВА "УКРАЇНСЬКИЙ МОБIЛЬНИЙ ЗВ'ЯЗОК"</v>
          </cell>
          <cell r="F291">
            <v>36971.93</v>
          </cell>
          <cell r="G291">
            <v>36971.93</v>
          </cell>
          <cell r="H291">
            <v>32230.903999999999</v>
          </cell>
          <cell r="I291">
            <v>32230.903999999999</v>
          </cell>
          <cell r="J291">
            <v>-4741.0259999999998</v>
          </cell>
          <cell r="K291">
            <v>0</v>
          </cell>
          <cell r="L291">
            <v>0</v>
          </cell>
          <cell r="M291">
            <v>1.4630000000000001E-2</v>
          </cell>
          <cell r="N291">
            <v>0</v>
          </cell>
        </row>
        <row r="292">
          <cell r="B292">
            <v>15</v>
          </cell>
          <cell r="C292" t="str">
            <v>ОДЕСЬКА ОБЛАСТЬ</v>
          </cell>
          <cell r="D292">
            <v>412056</v>
          </cell>
          <cell r="E292" t="str">
            <v>ЗАКРИТЕ АКЦIОНЕРНЕ ТОВАРИСТВО "ОДЕСЬКИЙ КОНЬЯЧНИЙ ЗАВОД"</v>
          </cell>
          <cell r="F292">
            <v>37950.750200000002</v>
          </cell>
          <cell r="G292">
            <v>31454.564600000002</v>
          </cell>
          <cell r="H292">
            <v>34952.322899999999</v>
          </cell>
          <cell r="I292">
            <v>31695.333999999999</v>
          </cell>
          <cell r="J292">
            <v>240.76939999999999</v>
          </cell>
          <cell r="K292">
            <v>0</v>
          </cell>
          <cell r="L292">
            <v>0</v>
          </cell>
          <cell r="M292">
            <v>4346.5982999999997</v>
          </cell>
          <cell r="N292">
            <v>-4410.8145999999997</v>
          </cell>
        </row>
        <row r="293">
          <cell r="B293">
            <v>15</v>
          </cell>
          <cell r="C293" t="str">
            <v>ОДЕСЬКА ОБЛАСТЬ</v>
          </cell>
          <cell r="D293">
            <v>393312379</v>
          </cell>
          <cell r="E293" t="str">
            <v>ДСД №435-О ВIД 22.06.05</v>
          </cell>
          <cell r="F293">
            <v>13924.082200000001</v>
          </cell>
          <cell r="G293">
            <v>13975.653399999999</v>
          </cell>
          <cell r="H293">
            <v>31581.248100000001</v>
          </cell>
          <cell r="I293">
            <v>31570.282200000001</v>
          </cell>
          <cell r="J293">
            <v>17594.628799999999</v>
          </cell>
          <cell r="K293">
            <v>0</v>
          </cell>
          <cell r="L293">
            <v>0</v>
          </cell>
          <cell r="M293">
            <v>40.608559999999997</v>
          </cell>
          <cell r="N293">
            <v>-10.965960000000001</v>
          </cell>
        </row>
        <row r="294">
          <cell r="B294">
            <v>15</v>
          </cell>
          <cell r="C294" t="str">
            <v>ОДЕСЬКА ОБЛАСТЬ</v>
          </cell>
          <cell r="D294">
            <v>26302595</v>
          </cell>
          <cell r="E294" t="str">
            <v>ПРЕДСТАВНИЦТВО ПО УПРАВЛIННЮ КОМУНАЛЬНОЮ ВЛАСНIСТЮ ОДЕСЬКОЇ МIСЬКОЇ РАДИ</v>
          </cell>
          <cell r="F294">
            <v>17240.760699999999</v>
          </cell>
          <cell r="G294">
            <v>17307.554100000001</v>
          </cell>
          <cell r="H294">
            <v>27336.345399999998</v>
          </cell>
          <cell r="I294">
            <v>29738.877</v>
          </cell>
          <cell r="J294">
            <v>12431.322899999999</v>
          </cell>
          <cell r="K294">
            <v>0</v>
          </cell>
          <cell r="L294">
            <v>0</v>
          </cell>
          <cell r="M294">
            <v>3402.75045</v>
          </cell>
          <cell r="N294">
            <v>2402.5316200000002</v>
          </cell>
        </row>
        <row r="295">
          <cell r="B295">
            <v>15</v>
          </cell>
          <cell r="C295" t="str">
            <v>ОДЕСЬКА ОБЛАСТЬ</v>
          </cell>
          <cell r="D295">
            <v>22489645</v>
          </cell>
          <cell r="E295" t="str">
            <v>ГОСПРОЗРАХУНКОВИЙ ПIДРОЗДIЛ "IЛЛIЧIВСЬКИЙ ЗАВОД АВТОМОБIЛЬНИХ АГРЕГАТIВ" ЗАКРИТОГО АКЦIОНЕРНОГО ТОВАРИСТВА З IНОЗЕМНОЮ IНВЕСТИЦIЄЮ "ЗАПОРIЗЬКИЙ АВТ</v>
          </cell>
          <cell r="F295">
            <v>14198.3038</v>
          </cell>
          <cell r="G295">
            <v>14198.623799999999</v>
          </cell>
          <cell r="H295">
            <v>20912.879099999998</v>
          </cell>
          <cell r="I295">
            <v>23599.176100000001</v>
          </cell>
          <cell r="J295">
            <v>9400.5523099999991</v>
          </cell>
          <cell r="K295">
            <v>0</v>
          </cell>
          <cell r="L295">
            <v>0</v>
          </cell>
          <cell r="M295">
            <v>2686.68588</v>
          </cell>
          <cell r="N295">
            <v>2686.2970500000001</v>
          </cell>
        </row>
        <row r="296">
          <cell r="B296">
            <v>15</v>
          </cell>
          <cell r="C296" t="str">
            <v>ОДЕСЬКА ОБЛАСТЬ</v>
          </cell>
          <cell r="D296">
            <v>131713</v>
          </cell>
          <cell r="E296" t="str">
            <v>ВIДКРИТЕ АКЦIОНЕРНЕ ТОВАРИСТВО "ЕНЕРГОПОСТАЧАЛЬНА КОМПАНIЯ ОДЕСАОБЛЕНЕРГО"</v>
          </cell>
          <cell r="F296">
            <v>2044.33665</v>
          </cell>
          <cell r="G296">
            <v>1130.9175700000001</v>
          </cell>
          <cell r="H296">
            <v>19307.731100000001</v>
          </cell>
          <cell r="I296">
            <v>18050.5301</v>
          </cell>
          <cell r="J296">
            <v>16919.6126</v>
          </cell>
          <cell r="K296">
            <v>0</v>
          </cell>
          <cell r="L296">
            <v>0</v>
          </cell>
          <cell r="M296">
            <v>1117.0251599999999</v>
          </cell>
          <cell r="N296">
            <v>-1257.376</v>
          </cell>
        </row>
        <row r="297">
          <cell r="B297">
            <v>15</v>
          </cell>
          <cell r="C297" t="str">
            <v>ОДЕСЬКА ОБЛАСТЬ</v>
          </cell>
          <cell r="D297">
            <v>1125815</v>
          </cell>
          <cell r="E297" t="str">
            <v>ДЕРЖАВНЕ ПIДПРИЄМСТВО "IЗМАЇЛЬСЬКИЙ МОРСЬКИЙ ТОРГОВЕЛЬНИЙ ПОРТ"</v>
          </cell>
          <cell r="F297">
            <v>10687.662700000001</v>
          </cell>
          <cell r="G297">
            <v>8775.0959299999995</v>
          </cell>
          <cell r="H297">
            <v>16162.315500000001</v>
          </cell>
          <cell r="I297">
            <v>17445.1149</v>
          </cell>
          <cell r="J297">
            <v>8670.0189900000005</v>
          </cell>
          <cell r="K297">
            <v>0</v>
          </cell>
          <cell r="L297">
            <v>0</v>
          </cell>
          <cell r="M297">
            <v>1387.2835600000001</v>
          </cell>
          <cell r="N297">
            <v>1271.3184100000001</v>
          </cell>
        </row>
        <row r="298">
          <cell r="B298">
            <v>15</v>
          </cell>
          <cell r="C298" t="str">
            <v>ОДЕСЬКА ОБЛАСТЬ</v>
          </cell>
          <cell r="D298">
            <v>3351208</v>
          </cell>
          <cell r="E298" t="str">
            <v>ВIДКРИТЕ АКЦIОНЕРНЕ ТОВАРИСТВО ПО ГАЗОПОСТАЧАННЮ ТА ГАЗИФIКАЦII "ОДЕСАГАЗ"</v>
          </cell>
          <cell r="F298">
            <v>13783.770399999999</v>
          </cell>
          <cell r="G298">
            <v>12206.687900000001</v>
          </cell>
          <cell r="H298">
            <v>15231.531199999999</v>
          </cell>
          <cell r="I298">
            <v>17427.768700000001</v>
          </cell>
          <cell r="J298">
            <v>5221.08079</v>
          </cell>
          <cell r="K298">
            <v>0</v>
          </cell>
          <cell r="L298">
            <v>0</v>
          </cell>
          <cell r="M298">
            <v>2849.65443</v>
          </cell>
          <cell r="N298">
            <v>2196.2374500000001</v>
          </cell>
        </row>
        <row r="299">
          <cell r="B299">
            <v>15</v>
          </cell>
          <cell r="C299" t="str">
            <v>ОДЕСЬКА ОБЛАСТЬ</v>
          </cell>
          <cell r="D299">
            <v>5758730</v>
          </cell>
          <cell r="E299" t="str">
            <v>ВIДКРИТЕ АКЦIОНЕРНЕ ТОВАРИСТВО "ОДЕСЬКИЙ КАБЕЛЬНИЙ ЗАВОД "ОДЕСКАБЕЛЬ""</v>
          </cell>
          <cell r="F299">
            <v>28977.944</v>
          </cell>
          <cell r="G299">
            <v>17750.018800000002</v>
          </cell>
          <cell r="H299">
            <v>11880.0389</v>
          </cell>
          <cell r="I299">
            <v>16655.881799999999</v>
          </cell>
          <cell r="J299">
            <v>-1094.1370999999999</v>
          </cell>
          <cell r="K299">
            <v>0</v>
          </cell>
          <cell r="L299">
            <v>0</v>
          </cell>
          <cell r="M299">
            <v>4204.7392</v>
          </cell>
          <cell r="N299">
            <v>4159.8240599999999</v>
          </cell>
        </row>
        <row r="300">
          <cell r="B300">
            <v>15</v>
          </cell>
          <cell r="C300" t="str">
            <v>ОДЕСЬКА ОБЛАСТЬ</v>
          </cell>
          <cell r="D300">
            <v>14367709</v>
          </cell>
          <cell r="E300" t="str">
            <v>IНОЗЕМНЕ ПIДПРИЄМСТВО "СЖС УКРАЇНА"</v>
          </cell>
          <cell r="F300">
            <v>9223.2291999999998</v>
          </cell>
          <cell r="G300">
            <v>9145.6112499999999</v>
          </cell>
          <cell r="H300">
            <v>13110.3734</v>
          </cell>
          <cell r="I300">
            <v>13451.7505</v>
          </cell>
          <cell r="J300">
            <v>4306.1392599999999</v>
          </cell>
          <cell r="K300">
            <v>0</v>
          </cell>
          <cell r="L300">
            <v>0</v>
          </cell>
          <cell r="M300">
            <v>1008.05906</v>
          </cell>
          <cell r="N300">
            <v>341.37707999999998</v>
          </cell>
        </row>
        <row r="301">
          <cell r="B301">
            <v>15</v>
          </cell>
          <cell r="C301" t="str">
            <v>ОДЕСЬКА ОБЛАСТЬ</v>
          </cell>
          <cell r="D301">
            <v>375663639</v>
          </cell>
          <cell r="E301" t="str">
            <v>ДОГОВIР КД-2245 ПРО СУМIСНУ ДIЯЛЬНIСТЬ В ОДЕСЬКОМУ МОРСЬКОМУ ТОРГIВЕЛЬНОМУ ПОРТУ</v>
          </cell>
          <cell r="F301">
            <v>12352.281000000001</v>
          </cell>
          <cell r="G301">
            <v>12414.85</v>
          </cell>
          <cell r="H301">
            <v>13166.437</v>
          </cell>
          <cell r="I301">
            <v>13409.3151</v>
          </cell>
          <cell r="J301">
            <v>994.46510000000001</v>
          </cell>
          <cell r="K301">
            <v>0</v>
          </cell>
          <cell r="L301">
            <v>0</v>
          </cell>
          <cell r="M301">
            <v>243.2551</v>
          </cell>
          <cell r="N301">
            <v>7.1051000000000002</v>
          </cell>
        </row>
        <row r="302">
          <cell r="B302">
            <v>16</v>
          </cell>
          <cell r="C302" t="str">
            <v>ПОЛТАВСЬКА ОБЛАСТЬ</v>
          </cell>
          <cell r="D302">
            <v>14372142</v>
          </cell>
          <cell r="E302" t="str">
            <v>ЗАКРИТЕ АКЦIОНЕРНЕ ТОВАРИСТВО "ДЖЕЙ ТI IНТЕРНЕШНЛ УКРАЇНА"</v>
          </cell>
          <cell r="F302">
            <v>266618.10499999998</v>
          </cell>
          <cell r="G302">
            <v>272047.33100000001</v>
          </cell>
          <cell r="H302">
            <v>340117.83399999997</v>
          </cell>
          <cell r="I302">
            <v>335057.67700000003</v>
          </cell>
          <cell r="J302">
            <v>63010.346400000002</v>
          </cell>
          <cell r="K302">
            <v>0</v>
          </cell>
          <cell r="L302">
            <v>0</v>
          </cell>
          <cell r="M302">
            <v>94.29213</v>
          </cell>
          <cell r="N302">
            <v>-5310.1562000000004</v>
          </cell>
        </row>
        <row r="303">
          <cell r="B303">
            <v>16</v>
          </cell>
          <cell r="C303" t="str">
            <v>ПОЛТАВСЬКА ОБЛАСТЬ</v>
          </cell>
          <cell r="D303">
            <v>152307</v>
          </cell>
          <cell r="E303" t="str">
            <v>ЗАКРИТЕ АКЦIОНЕРНЕ ТОВАРИСТВО ТРАНСНАЦIОНАЛЬНА ФIНАНСОВО-ПРОМИСЛОВА НАФТОВА КОМПАНIЯ "УКРТАТНАФТА"</v>
          </cell>
          <cell r="F303">
            <v>510547.93</v>
          </cell>
          <cell r="G303">
            <v>666084.68400000001</v>
          </cell>
          <cell r="H303">
            <v>218415.77299999999</v>
          </cell>
          <cell r="I303">
            <v>319209.8</v>
          </cell>
          <cell r="J303">
            <v>-346874.88</v>
          </cell>
          <cell r="K303">
            <v>0</v>
          </cell>
          <cell r="L303">
            <v>0</v>
          </cell>
          <cell r="M303">
            <v>273725.58299999998</v>
          </cell>
          <cell r="N303">
            <v>100764.808</v>
          </cell>
        </row>
        <row r="304">
          <cell r="B304">
            <v>16</v>
          </cell>
          <cell r="C304" t="str">
            <v>ПОЛТАВСЬКА ОБЛАСТЬ</v>
          </cell>
          <cell r="D304">
            <v>20041662</v>
          </cell>
          <cell r="E304" t="str">
            <v>СПIЛЬНЕ ПIДПРИЄМСТВО "ПОЛТАВСЬКА ГАЗОНАФТОВА КОМПАНIЯ"</v>
          </cell>
          <cell r="F304">
            <v>118502.817</v>
          </cell>
          <cell r="G304">
            <v>116817.923</v>
          </cell>
          <cell r="H304">
            <v>223676.69899999999</v>
          </cell>
          <cell r="I304">
            <v>233282.35</v>
          </cell>
          <cell r="J304">
            <v>116464.427</v>
          </cell>
          <cell r="K304">
            <v>0</v>
          </cell>
          <cell r="L304">
            <v>0</v>
          </cell>
          <cell r="M304">
            <v>12418.097299999999</v>
          </cell>
          <cell r="N304">
            <v>9605.3104800000001</v>
          </cell>
        </row>
        <row r="305">
          <cell r="B305">
            <v>16</v>
          </cell>
          <cell r="C305" t="str">
            <v>ПОЛТАВСЬКА ОБЛАСТЬ</v>
          </cell>
          <cell r="D305">
            <v>153100</v>
          </cell>
          <cell r="E305" t="str">
            <v>ФIЛIЯ ДОЧIРНЬОЇ КОМПАНIЇ "УКРГАЗВИДОБУВАННЯ" НАК "НАФТОГАЗ УКРАЇНИ" ГАЗОПРОМИСЛОВЕ УПРАВЛIННЯ "ПОЛТАВАГАЗВИДОБУВАННЯ"</v>
          </cell>
          <cell r="F305">
            <v>185574.85399999999</v>
          </cell>
          <cell r="G305">
            <v>210751.37899999999</v>
          </cell>
          <cell r="H305">
            <v>112143.13</v>
          </cell>
          <cell r="I305">
            <v>172658.823</v>
          </cell>
          <cell r="J305">
            <v>-38092.555999999997</v>
          </cell>
          <cell r="K305">
            <v>0</v>
          </cell>
          <cell r="L305">
            <v>-100118.43</v>
          </cell>
          <cell r="M305">
            <v>0.24238999999999999</v>
          </cell>
          <cell r="N305">
            <v>-210.35373999999999</v>
          </cell>
        </row>
        <row r="306">
          <cell r="B306">
            <v>16</v>
          </cell>
          <cell r="C306" t="str">
            <v>ПОЛТАВСЬКА ОБЛАСТЬ</v>
          </cell>
          <cell r="D306">
            <v>23555692</v>
          </cell>
          <cell r="E306" t="str">
            <v>ТОВАРИСТВО З ОБМЕЖЕНОЮ ВIДПОВIДАЛЬНIСТЮ "КРЕМЕНЧУЦЬКИЙ АВТОСКЛАДАЛЬНИЙ ЗАВОД"</v>
          </cell>
          <cell r="F306">
            <v>13452.081700000001</v>
          </cell>
          <cell r="G306">
            <v>9869.0250300000007</v>
          </cell>
          <cell r="H306">
            <v>59482.096100000002</v>
          </cell>
          <cell r="I306">
            <v>60748.200599999996</v>
          </cell>
          <cell r="J306">
            <v>50879.175600000002</v>
          </cell>
          <cell r="K306">
            <v>0</v>
          </cell>
          <cell r="L306">
            <v>0</v>
          </cell>
          <cell r="M306">
            <v>1710.31837</v>
          </cell>
          <cell r="N306">
            <v>1282.8966399999999</v>
          </cell>
        </row>
        <row r="307">
          <cell r="B307">
            <v>16</v>
          </cell>
          <cell r="C307" t="str">
            <v>ПОЛТАВСЬКА ОБЛАСТЬ</v>
          </cell>
          <cell r="D307">
            <v>22525915</v>
          </cell>
          <cell r="E307" t="str">
            <v>НАФТОГАЗОВИДОБУВНЕ УПРАВЛIННЯ "ПОЛТАВАНАФТОГАЗ" ВIДКРИТОГО АКЦIОНЕРНОГО ТОВАРИСТВА "УКРНАФТА"</v>
          </cell>
          <cell r="F307">
            <v>135179.63200000001</v>
          </cell>
          <cell r="G307">
            <v>124313.913</v>
          </cell>
          <cell r="H307">
            <v>37329.782800000001</v>
          </cell>
          <cell r="I307">
            <v>46289.480900000002</v>
          </cell>
          <cell r="J307">
            <v>-78024.432000000001</v>
          </cell>
          <cell r="K307">
            <v>0</v>
          </cell>
          <cell r="L307">
            <v>-5831.7794999999996</v>
          </cell>
          <cell r="M307">
            <v>6396.27448</v>
          </cell>
          <cell r="N307">
            <v>3127.8166099999999</v>
          </cell>
        </row>
        <row r="308">
          <cell r="B308">
            <v>16</v>
          </cell>
          <cell r="C308" t="str">
            <v>ПОЛТАВСЬКА ОБЛАСТЬ</v>
          </cell>
          <cell r="D308">
            <v>131819</v>
          </cell>
          <cell r="E308" t="str">
            <v>ВIДКРИТЕ АКЦIОНЕРНЕ ТОВАРИСТВО "ПОЛТАВАОБЛЕНЕРГО"</v>
          </cell>
          <cell r="F308">
            <v>71340.259000000005</v>
          </cell>
          <cell r="G308">
            <v>72514.449800000002</v>
          </cell>
          <cell r="H308">
            <v>43737.009400000003</v>
          </cell>
          <cell r="I308">
            <v>43491.990400000002</v>
          </cell>
          <cell r="J308">
            <v>-29022.458999999999</v>
          </cell>
          <cell r="K308">
            <v>0</v>
          </cell>
          <cell r="L308">
            <v>0</v>
          </cell>
          <cell r="M308">
            <v>753.24825999999996</v>
          </cell>
          <cell r="N308">
            <v>-245.01894999999999</v>
          </cell>
        </row>
        <row r="309">
          <cell r="B309">
            <v>16</v>
          </cell>
          <cell r="C309" t="str">
            <v>ПОЛТАВСЬКА ОБЛАСТЬ</v>
          </cell>
          <cell r="D309">
            <v>403739512</v>
          </cell>
          <cell r="E309" t="str">
            <v>ДОГОВIР N 410/95 ВIД 14.09.95 ПРО СПIЛЬНУ ДIЯЛЬНIСТЬ МIЖ НГВУ "ПОЛТАВАНАФТОГАЗ" I КОМПАНIЄЮ "КАРПАТСКI ПЕТРОЛЕУМ КОРПОРЕЙШН"</v>
          </cell>
          <cell r="F309">
            <v>20799.209200000001</v>
          </cell>
          <cell r="G309">
            <v>20336.2932</v>
          </cell>
          <cell r="H309">
            <v>31692.338599999999</v>
          </cell>
          <cell r="I309">
            <v>34102.513899999998</v>
          </cell>
          <cell r="J309">
            <v>13766.2207</v>
          </cell>
          <cell r="K309">
            <v>0</v>
          </cell>
          <cell r="L309">
            <v>0</v>
          </cell>
          <cell r="M309">
            <v>3040.53332</v>
          </cell>
          <cell r="N309">
            <v>2410.1753199999998</v>
          </cell>
        </row>
        <row r="310">
          <cell r="B310">
            <v>16</v>
          </cell>
          <cell r="C310" t="str">
            <v>ПОЛТАВСЬКА ОБЛАСТЬ</v>
          </cell>
          <cell r="D310">
            <v>30941194</v>
          </cell>
          <cell r="E310" t="str">
            <v>ЗАКРИТЕ АКЦIОНЕРНЕ ТОВАРИСТВО "КРЕМЕНЧУЦЬКИЙ ЛIКЕРО-ГОРIЛЧАНИЙ ЗАВОД"</v>
          </cell>
          <cell r="F310">
            <v>7094.3462600000003</v>
          </cell>
          <cell r="G310">
            <v>16740.385999999999</v>
          </cell>
          <cell r="H310">
            <v>31396.5141</v>
          </cell>
          <cell r="I310">
            <v>33346.316800000001</v>
          </cell>
          <cell r="J310">
            <v>16605.930799999998</v>
          </cell>
          <cell r="K310">
            <v>0</v>
          </cell>
          <cell r="L310">
            <v>0</v>
          </cell>
          <cell r="M310">
            <v>9340.2695500000009</v>
          </cell>
          <cell r="N310">
            <v>1449.80268</v>
          </cell>
        </row>
        <row r="311">
          <cell r="B311">
            <v>16</v>
          </cell>
          <cell r="C311" t="str">
            <v>ПОЛТАВСЬКА ОБЛАСТЬ</v>
          </cell>
          <cell r="D311">
            <v>403739509</v>
          </cell>
          <cell r="E311" t="str">
            <v>ДОГОВIР N 999/97 ВIД 24.12.97 ПРО СПIЛЬНУ IНВЕСТИЦIЙНУ ДIЯЛЬНIСТЬ МIЖ НГВУ "ПОЛТАВАНАФТОГАЗ" I КОМПАНIЄЮ "МОМЕНТУМ ЕНТЕРПРАЙЗИС (IСТЕРН ЮРОП) ЛТД"</v>
          </cell>
          <cell r="F311">
            <v>17357.828300000001</v>
          </cell>
          <cell r="G311">
            <v>17038.993699999999</v>
          </cell>
          <cell r="H311">
            <v>18261.4054</v>
          </cell>
          <cell r="I311">
            <v>20390.374899999999</v>
          </cell>
          <cell r="J311">
            <v>3351.3811700000001</v>
          </cell>
          <cell r="K311">
            <v>0</v>
          </cell>
          <cell r="L311">
            <v>0</v>
          </cell>
          <cell r="M311">
            <v>2384.8086499999999</v>
          </cell>
          <cell r="N311">
            <v>2128.96949</v>
          </cell>
        </row>
        <row r="312">
          <cell r="B312">
            <v>16</v>
          </cell>
          <cell r="C312" t="str">
            <v>ПОЛТАВСЬКА ОБЛАСТЬ</v>
          </cell>
          <cell r="D312">
            <v>403744735</v>
          </cell>
          <cell r="E312" t="str">
            <v>ДОГОВIР №35/809-СД ПРО СПIЛЬНУ IНВЕСТИЦIЙНУ ДIЯЛЬНIСТЬ ВIД 27.07.2004Р. МIЖ ВАТ "УКРНАФТА" ТА ПРИВАТНОЮ КОМПАНIЄЮ "РЕГАЛ ПЕТРОЛЕУМ КОРПОРЕЙШИ ЛIМIТЕД</v>
          </cell>
          <cell r="F312">
            <v>19732.2768</v>
          </cell>
          <cell r="G312">
            <v>20019.286199999999</v>
          </cell>
          <cell r="H312">
            <v>14834.6093</v>
          </cell>
          <cell r="I312">
            <v>16343.397199999999</v>
          </cell>
          <cell r="J312">
            <v>-3675.8890999999999</v>
          </cell>
          <cell r="K312">
            <v>0</v>
          </cell>
          <cell r="L312">
            <v>0</v>
          </cell>
          <cell r="M312">
            <v>1795.79728</v>
          </cell>
          <cell r="N312">
            <v>1508.78783</v>
          </cell>
        </row>
        <row r="313">
          <cell r="B313">
            <v>16</v>
          </cell>
          <cell r="C313" t="str">
            <v>ПОЛТАВСЬКА ОБЛАСТЬ</v>
          </cell>
          <cell r="D313">
            <v>403742858</v>
          </cell>
          <cell r="E313" t="str">
            <v>ДОГОВIР N 1-Д21/008/2000 ПРО СПIЛЬНУ IНВЕСТИЦIЙНУ ТА ВИРОБНИЧУ ДIЯЛЬНIСТЬ МIЖ ДП "ПОЛТАВНАФТОГАЗГЕОЛОГIЯ" ТА ЗАТ "ДЕВОН"</v>
          </cell>
          <cell r="F313">
            <v>9481.9087999999992</v>
          </cell>
          <cell r="G313">
            <v>9246.8537300000007</v>
          </cell>
          <cell r="H313">
            <v>15009.008400000001</v>
          </cell>
          <cell r="I313">
            <v>15372.733700000001</v>
          </cell>
          <cell r="J313">
            <v>6125.8799200000003</v>
          </cell>
          <cell r="K313">
            <v>0</v>
          </cell>
          <cell r="L313">
            <v>0</v>
          </cell>
          <cell r="M313">
            <v>1416.9473</v>
          </cell>
          <cell r="N313">
            <v>352.98090999999999</v>
          </cell>
        </row>
        <row r="314">
          <cell r="B314">
            <v>16</v>
          </cell>
          <cell r="C314" t="str">
            <v>ПОЛТАВСЬКА ОБЛАСТЬ</v>
          </cell>
          <cell r="D314">
            <v>1431630</v>
          </cell>
          <cell r="E314" t="str">
            <v>ДОЧIРНЄ ПIДПРИЄМСТВО НАЦIОНАЛЬНОЇ АКЦIОНЕРНОЇ КОМПАНIЇ "НАДРА УКРАЇНИ" "ПОЛТАВНАФТОГАЗГЕОЛОГIЯ"</v>
          </cell>
          <cell r="F314">
            <v>8921.8465199999991</v>
          </cell>
          <cell r="G314">
            <v>7878.9768800000002</v>
          </cell>
          <cell r="H314">
            <v>12271.8567</v>
          </cell>
          <cell r="I314">
            <v>14499.665199999999</v>
          </cell>
          <cell r="J314">
            <v>6620.6882800000003</v>
          </cell>
          <cell r="K314">
            <v>0</v>
          </cell>
          <cell r="L314">
            <v>-2363.6657</v>
          </cell>
          <cell r="M314">
            <v>913.93388000000004</v>
          </cell>
          <cell r="N314">
            <v>913.79782</v>
          </cell>
        </row>
        <row r="315">
          <cell r="B315">
            <v>16</v>
          </cell>
          <cell r="C315" t="str">
            <v>ПОЛТАВСЬКА ОБЛАСТЬ</v>
          </cell>
          <cell r="D315">
            <v>25165618</v>
          </cell>
          <cell r="E315" t="str">
            <v>"ХОРОЛЬСЬКИЙ МОЛОКОКОНСЕРВНИЙ КОМБIНАТ ДИТЯЧИХ ПРОДУКТIВ"</v>
          </cell>
          <cell r="F315">
            <v>629.06110000000001</v>
          </cell>
          <cell r="G315">
            <v>797.45916999999997</v>
          </cell>
          <cell r="H315">
            <v>12743.662200000001</v>
          </cell>
          <cell r="I315">
            <v>12616.9252</v>
          </cell>
          <cell r="J315">
            <v>11819.466</v>
          </cell>
          <cell r="K315">
            <v>0</v>
          </cell>
          <cell r="L315">
            <v>0</v>
          </cell>
          <cell r="M315">
            <v>42.934559999999998</v>
          </cell>
          <cell r="N315">
            <v>-126.73699000000001</v>
          </cell>
        </row>
        <row r="316">
          <cell r="B316">
            <v>16</v>
          </cell>
          <cell r="C316" t="str">
            <v>ПОЛТАВСЬКА ОБЛАСТЬ</v>
          </cell>
          <cell r="D316">
            <v>32174761</v>
          </cell>
          <cell r="E316" t="str">
            <v>ЗАКРИТЕ АКЦIОНЕРНЕ ТОВАРИСТВО "ПОЛТАВСЬКИЙ ЛIКЕРО-ГОРIЛЧАНИЙ ЗАВОД"</v>
          </cell>
          <cell r="F316">
            <v>10947.8202</v>
          </cell>
          <cell r="G316">
            <v>11095.911099999999</v>
          </cell>
          <cell r="H316">
            <v>10963.3912</v>
          </cell>
          <cell r="I316">
            <v>12362.242700000001</v>
          </cell>
          <cell r="J316">
            <v>1266.3316500000001</v>
          </cell>
          <cell r="K316">
            <v>0</v>
          </cell>
          <cell r="L316">
            <v>0</v>
          </cell>
          <cell r="M316">
            <v>1093.83942</v>
          </cell>
          <cell r="N316">
            <v>893.56164000000001</v>
          </cell>
        </row>
        <row r="317">
          <cell r="B317">
            <v>16</v>
          </cell>
          <cell r="C317" t="str">
            <v>ПОЛТАВСЬКА ОБЛАСТЬ</v>
          </cell>
          <cell r="D317">
            <v>3351912</v>
          </cell>
          <cell r="E317" t="str">
            <v>ВIДКРИТЕ АКЦIОНЕРНЕ ТОВАРИСТВО ПО ГАЗОПОСТАЧАННЮ ТА ГАЗИФIКАЦIЇ "ПОЛТАВАГАЗ"</v>
          </cell>
          <cell r="F317">
            <v>7004.6523900000002</v>
          </cell>
          <cell r="G317">
            <v>5848.7126099999996</v>
          </cell>
          <cell r="H317">
            <v>7383.5236100000002</v>
          </cell>
          <cell r="I317">
            <v>9611.5220399999998</v>
          </cell>
          <cell r="J317">
            <v>3762.8094299999998</v>
          </cell>
          <cell r="K317">
            <v>0</v>
          </cell>
          <cell r="L317">
            <v>-1232.7731000000001</v>
          </cell>
          <cell r="M317">
            <v>966.55748000000006</v>
          </cell>
          <cell r="N317">
            <v>951.28709000000003</v>
          </cell>
        </row>
        <row r="318">
          <cell r="B318">
            <v>16</v>
          </cell>
          <cell r="C318" t="str">
            <v>ПОЛТАВСЬКА ОБЛАСТЬ</v>
          </cell>
          <cell r="D318">
            <v>32017261</v>
          </cell>
          <cell r="E318" t="str">
            <v>ДОЧIРНЄ ПIДПРИЄМСТВО "ПОЛТАВСЬКИЙ ОБЛАВТОДОР" ВIДКРИТОГО АКЦIОНЕРНОГО ТОВАРИСТВА "ДЕРЖАВНА АКЦIОНЕРНА КОМПАНIЯ "АВТОМОБIЛЬНI ДОРОГИ УКРАЇНИ"</v>
          </cell>
          <cell r="F318">
            <v>5681.8145299999996</v>
          </cell>
          <cell r="G318">
            <v>5964.5435299999999</v>
          </cell>
          <cell r="H318">
            <v>8637.5376799999995</v>
          </cell>
          <cell r="I318">
            <v>9286.0446699999993</v>
          </cell>
          <cell r="J318">
            <v>3321.5011399999999</v>
          </cell>
          <cell r="K318">
            <v>0</v>
          </cell>
          <cell r="L318">
            <v>0</v>
          </cell>
          <cell r="M318">
            <v>966.83651999999995</v>
          </cell>
          <cell r="N318">
            <v>648.50698999999997</v>
          </cell>
        </row>
        <row r="319">
          <cell r="B319">
            <v>16</v>
          </cell>
          <cell r="C319" t="str">
            <v>ПОЛТАВСЬКА ОБЛАСТЬ</v>
          </cell>
          <cell r="D319">
            <v>5518768</v>
          </cell>
          <cell r="E319" t="str">
            <v>ЗАКРИТЕ АКЦIОНЕРНЕ ТОВАРИСТВО "ФIРМА "ПОЛТАВПИВО"</v>
          </cell>
          <cell r="F319">
            <v>13995.161</v>
          </cell>
          <cell r="G319">
            <v>13852.2263</v>
          </cell>
          <cell r="H319">
            <v>7014.3976599999996</v>
          </cell>
          <cell r="I319">
            <v>7275.1692400000002</v>
          </cell>
          <cell r="J319">
            <v>-6577.0571</v>
          </cell>
          <cell r="K319">
            <v>0</v>
          </cell>
          <cell r="L319">
            <v>0</v>
          </cell>
          <cell r="M319">
            <v>421.65303</v>
          </cell>
          <cell r="N319">
            <v>259.70112999999998</v>
          </cell>
        </row>
        <row r="320">
          <cell r="B320">
            <v>16</v>
          </cell>
          <cell r="C320" t="str">
            <v>ПОЛТАВСЬКА ОБЛАСТЬ</v>
          </cell>
          <cell r="D320">
            <v>25168700</v>
          </cell>
          <cell r="E320" t="str">
            <v>ЗАКРИТЕ АКЦIОНЕРНЕ ТОВАРИСТВО "ПЛАСТ"</v>
          </cell>
          <cell r="F320">
            <v>13073.496999999999</v>
          </cell>
          <cell r="G320">
            <v>12434.025600000001</v>
          </cell>
          <cell r="H320">
            <v>6402.2213099999999</v>
          </cell>
          <cell r="I320">
            <v>7059.0508600000003</v>
          </cell>
          <cell r="J320">
            <v>-5374.9746999999998</v>
          </cell>
          <cell r="K320">
            <v>0</v>
          </cell>
          <cell r="L320">
            <v>0</v>
          </cell>
          <cell r="M320">
            <v>875.66741000000002</v>
          </cell>
          <cell r="N320">
            <v>656.82955000000004</v>
          </cell>
        </row>
        <row r="321">
          <cell r="B321">
            <v>16</v>
          </cell>
          <cell r="C321" t="str">
            <v>ПОЛТАВСЬКА ОБЛАСТЬ</v>
          </cell>
          <cell r="D321">
            <v>25162005</v>
          </cell>
          <cell r="E321" t="str">
            <v>ФIЛIЯ ЗАКРИТОГО АКЦIОНЕРНОГО ТОВАРИСТВА ЛIКУВАЛЬНО-ОЗДОРОВЧИХ ЗАКЛАДIВ "МИРГОРОДКУРОРТ" САНАТОРНО-КУРОРТНИЙ КОМПЛЕКС "МИРГОРОД"</v>
          </cell>
          <cell r="F321">
            <v>3064.6043800000002</v>
          </cell>
          <cell r="G321">
            <v>3347.5863100000001</v>
          </cell>
          <cell r="H321">
            <v>6816.7959000000001</v>
          </cell>
          <cell r="I321">
            <v>6684.7463500000003</v>
          </cell>
          <cell r="J321">
            <v>3337.1600400000002</v>
          </cell>
          <cell r="K321">
            <v>0</v>
          </cell>
          <cell r="L321">
            <v>0</v>
          </cell>
          <cell r="M321">
            <v>604.64176999999995</v>
          </cell>
          <cell r="N321">
            <v>-132.04954000000001</v>
          </cell>
        </row>
        <row r="322">
          <cell r="B322">
            <v>17</v>
          </cell>
          <cell r="C322" t="str">
            <v>РIВНЕНСЬКА ОБЛАСТЬ</v>
          </cell>
          <cell r="D322">
            <v>5425046</v>
          </cell>
          <cell r="E322" t="str">
            <v>ВIДОКРЕМЛЕНИЙ ПIДРОЗДIЛ "РIВНЕНСЬКА АТОМНА ЕЛЕКТРИЧНА СТАНЦIЯ" ДЕРЖАВНОГО ПIДПРИЄМСТВА "НАЦIОНАЛЬНА АТОМНА ЕНЕРГОГЕНЕРУЮЧА КОМПАНIЯ "ЕНЕРГОАТОМ"</v>
          </cell>
          <cell r="F322">
            <v>54513.167399999998</v>
          </cell>
          <cell r="G322">
            <v>60098.433799999999</v>
          </cell>
          <cell r="H322">
            <v>78401.719599999997</v>
          </cell>
          <cell r="I322">
            <v>54395.077400000002</v>
          </cell>
          <cell r="J322">
            <v>-5703.3563999999997</v>
          </cell>
          <cell r="K322">
            <v>0</v>
          </cell>
          <cell r="L322">
            <v>0</v>
          </cell>
          <cell r="M322">
            <v>7403.1386700000003</v>
          </cell>
          <cell r="N322">
            <v>-9891.4915999999994</v>
          </cell>
        </row>
        <row r="323">
          <cell r="B323">
            <v>17</v>
          </cell>
          <cell r="C323" t="str">
            <v>РIВНЕНСЬКА ОБЛАСТЬ</v>
          </cell>
          <cell r="D323">
            <v>293054</v>
          </cell>
          <cell r="E323" t="str">
            <v>ВIДКРИТЕ АКЦIОНЕРНЕ ТОВАРИСТВО "ВОЛИНЬ-ЦЕМЕНТ"</v>
          </cell>
          <cell r="F323">
            <v>30069.1764</v>
          </cell>
          <cell r="G323">
            <v>30252.923599999998</v>
          </cell>
          <cell r="H323">
            <v>28665.713</v>
          </cell>
          <cell r="I323">
            <v>29163.3649</v>
          </cell>
          <cell r="J323">
            <v>-1089.5587</v>
          </cell>
          <cell r="K323">
            <v>0</v>
          </cell>
          <cell r="L323">
            <v>0</v>
          </cell>
          <cell r="M323">
            <v>573.90975000000003</v>
          </cell>
          <cell r="N323">
            <v>420.2534</v>
          </cell>
        </row>
        <row r="324">
          <cell r="B324">
            <v>17</v>
          </cell>
          <cell r="C324" t="str">
            <v>РIВНЕНСЬКА ОБЛАСТЬ</v>
          </cell>
          <cell r="D324">
            <v>5424874</v>
          </cell>
          <cell r="E324" t="str">
            <v>ЗАКРИТЕ АКЦIОНЕРНЕ ТОВАРИСТВО "ЕЙ-I-ЕС РIВНЕЕНЕРГО"</v>
          </cell>
          <cell r="F324">
            <v>21070.6374</v>
          </cell>
          <cell r="G324">
            <v>21255.219700000001</v>
          </cell>
          <cell r="H324">
            <v>24361.91</v>
          </cell>
          <cell r="I324">
            <v>24284.533299999999</v>
          </cell>
          <cell r="J324">
            <v>3029.3136500000001</v>
          </cell>
          <cell r="K324">
            <v>0</v>
          </cell>
          <cell r="L324">
            <v>0</v>
          </cell>
          <cell r="M324">
            <v>2151.71389</v>
          </cell>
          <cell r="N324">
            <v>-77.376630000000006</v>
          </cell>
        </row>
        <row r="325">
          <cell r="B325">
            <v>17</v>
          </cell>
          <cell r="C325" t="str">
            <v>РIВНЕНСЬКА ОБЛАСТЬ</v>
          </cell>
          <cell r="D325">
            <v>22555135</v>
          </cell>
          <cell r="E325" t="str">
            <v>ЗАКРИТЕ АКЦIОНЕРНЕ ТОВАРИСТВО "КОНСЮМЕРС-СКЛО-ЗОРЯ"</v>
          </cell>
          <cell r="F325">
            <v>17755.517899999999</v>
          </cell>
          <cell r="G325">
            <v>17742.729200000002</v>
          </cell>
          <cell r="H325">
            <v>2168.1995900000002</v>
          </cell>
          <cell r="I325">
            <v>19157.052899999999</v>
          </cell>
          <cell r="J325">
            <v>1414.3237200000001</v>
          </cell>
          <cell r="K325">
            <v>0</v>
          </cell>
          <cell r="L325">
            <v>0</v>
          </cell>
          <cell r="M325">
            <v>16994.206900000001</v>
          </cell>
          <cell r="N325">
            <v>16988.8534</v>
          </cell>
        </row>
        <row r="326">
          <cell r="B326">
            <v>17</v>
          </cell>
          <cell r="C326" t="str">
            <v>РIВНЕНСЬКА ОБЛАСТЬ</v>
          </cell>
          <cell r="D326">
            <v>32358806</v>
          </cell>
          <cell r="E326" t="str">
            <v>ТОВАРИСТВО З ОБМЕЖЕНОЮ ВIДПОВIДАЛЬНIСТЮ "СВИСПАН ЛIМIТЕД"</v>
          </cell>
          <cell r="F326">
            <v>13054.022999999999</v>
          </cell>
          <cell r="G326">
            <v>11890.830599999999</v>
          </cell>
          <cell r="H326">
            <v>8075.4734900000003</v>
          </cell>
          <cell r="I326">
            <v>11533.921</v>
          </cell>
          <cell r="J326">
            <v>-356.90951999999999</v>
          </cell>
          <cell r="K326">
            <v>0</v>
          </cell>
          <cell r="L326">
            <v>-18.327719999999999</v>
          </cell>
          <cell r="M326">
            <v>3502.79378</v>
          </cell>
          <cell r="N326">
            <v>3433.52396</v>
          </cell>
        </row>
        <row r="327">
          <cell r="B327">
            <v>17</v>
          </cell>
          <cell r="C327" t="str">
            <v>РIВНЕНСЬКА ОБЛАСТЬ</v>
          </cell>
          <cell r="D327">
            <v>24175498</v>
          </cell>
          <cell r="E327" t="str">
            <v>ЗАКРИТЕ АКЦIОНЕРНЕ ТОВАРИСТВО "АГРОРЕСУРС"</v>
          </cell>
          <cell r="F327">
            <v>8763.8120500000005</v>
          </cell>
          <cell r="G327">
            <v>8750.9972600000001</v>
          </cell>
          <cell r="H327">
            <v>9177.0802899999999</v>
          </cell>
          <cell r="I327">
            <v>9988.5501299999996</v>
          </cell>
          <cell r="J327">
            <v>1237.55287</v>
          </cell>
          <cell r="K327">
            <v>0</v>
          </cell>
          <cell r="L327">
            <v>0</v>
          </cell>
          <cell r="M327">
            <v>810.22574999999995</v>
          </cell>
          <cell r="N327">
            <v>809.87291000000005</v>
          </cell>
        </row>
        <row r="328">
          <cell r="B328">
            <v>17</v>
          </cell>
          <cell r="C328" t="str">
            <v>РIВНЕНСЬКА ОБЛАСТЬ</v>
          </cell>
          <cell r="D328">
            <v>13990932</v>
          </cell>
          <cell r="E328" t="str">
            <v>ДОЧIРНЄ ПIДПРИЄМСТВО "ПРИКАРПАТЗАХIДТРАНС" ПIВДЕННО-ЗАХIДНОГО ВIДКРИТОГО АКЦIОНЕРНОГО ТОВАРИСТВА ТРУБОПРОВIДНОГО ТРАНСПОРТУ НАФТОПРОДУКТIВ</v>
          </cell>
          <cell r="F328">
            <v>253.80971</v>
          </cell>
          <cell r="G328">
            <v>-1373.3923</v>
          </cell>
          <cell r="H328">
            <v>8658.1438500000004</v>
          </cell>
          <cell r="I328">
            <v>8649.69074</v>
          </cell>
          <cell r="J328">
            <v>10023.083000000001</v>
          </cell>
          <cell r="K328">
            <v>0</v>
          </cell>
          <cell r="L328">
            <v>0</v>
          </cell>
          <cell r="M328">
            <v>739.49145999999996</v>
          </cell>
          <cell r="N328">
            <v>-8.7450500000000009</v>
          </cell>
        </row>
        <row r="329">
          <cell r="B329">
            <v>17</v>
          </cell>
          <cell r="C329" t="str">
            <v>РIВНЕНСЬКА ОБЛАСТЬ</v>
          </cell>
          <cell r="D329">
            <v>3366701</v>
          </cell>
          <cell r="E329" t="str">
            <v>ВIДКРИТЕ АКЦIОНЕРНЕ ТОВАРИСТВО ПО ГАЗОПОСТАЧАННЮ ТА ГАЗИФIКАЦIЇ "РIВНЕГАЗ"</v>
          </cell>
          <cell r="F329">
            <v>7407.0131000000001</v>
          </cell>
          <cell r="G329">
            <v>7371.9252399999996</v>
          </cell>
          <cell r="H329">
            <v>8223.7997099999993</v>
          </cell>
          <cell r="I329">
            <v>8406.3637299999991</v>
          </cell>
          <cell r="J329">
            <v>1034.43849</v>
          </cell>
          <cell r="K329">
            <v>0</v>
          </cell>
          <cell r="L329">
            <v>0</v>
          </cell>
          <cell r="M329">
            <v>228.70991000000001</v>
          </cell>
          <cell r="N329">
            <v>181.50593000000001</v>
          </cell>
        </row>
        <row r="330">
          <cell r="B330">
            <v>17</v>
          </cell>
          <cell r="C330" t="str">
            <v>РIВНЕНСЬКА ОБЛАСТЬ</v>
          </cell>
          <cell r="D330">
            <v>33334990</v>
          </cell>
          <cell r="E330" t="str">
            <v>ТОВАРИСТВО З ОБМЕЖЕНОЮ ВIДПОВIДАЛЬНIСТЮ "ВИСОКОВОЛЬТНИЙ СОЮЗ-УКРАЇНА"</v>
          </cell>
          <cell r="F330">
            <v>3358.8749400000002</v>
          </cell>
          <cell r="G330">
            <v>3358.8749400000002</v>
          </cell>
          <cell r="H330">
            <v>6744.5343999999996</v>
          </cell>
          <cell r="I330">
            <v>7477.9913999999999</v>
          </cell>
          <cell r="J330">
            <v>4119.1164600000002</v>
          </cell>
          <cell r="K330">
            <v>0</v>
          </cell>
          <cell r="L330">
            <v>0</v>
          </cell>
          <cell r="M330">
            <v>733</v>
          </cell>
          <cell r="N330">
            <v>733</v>
          </cell>
        </row>
        <row r="331">
          <cell r="B331">
            <v>17</v>
          </cell>
          <cell r="C331" t="str">
            <v>РIВНЕНСЬКА ОБЛАСТЬ</v>
          </cell>
          <cell r="D331">
            <v>293462</v>
          </cell>
          <cell r="E331" t="str">
            <v>ВIДКРИТЕ АКЦIОНЕРНЕ ТОВАРИСТВО "РОКИТНIВСЬКИЙ СКЛЯНИЙ ЗАВОД"</v>
          </cell>
          <cell r="F331">
            <v>7407.1270199999999</v>
          </cell>
          <cell r="G331">
            <v>7285.0447299999996</v>
          </cell>
          <cell r="H331">
            <v>5100.7003000000004</v>
          </cell>
          <cell r="I331">
            <v>6416.1085899999998</v>
          </cell>
          <cell r="J331">
            <v>-868.93614000000002</v>
          </cell>
          <cell r="K331">
            <v>0</v>
          </cell>
          <cell r="L331">
            <v>0</v>
          </cell>
          <cell r="M331">
            <v>1273.69685</v>
          </cell>
          <cell r="N331">
            <v>1273.1143099999999</v>
          </cell>
        </row>
        <row r="332">
          <cell r="B332">
            <v>17</v>
          </cell>
          <cell r="C332" t="str">
            <v>РIВНЕНСЬКА ОБЛАСТЬ</v>
          </cell>
          <cell r="D332">
            <v>375987</v>
          </cell>
          <cell r="E332" t="str">
            <v>ВIДКРИТЕ АКЦIОНЕРНЕ ТОВАРИСТВО "КОСТОПIЛЬСЬКИЙ ЗАВОД ПРОДОВОЛЬЧИХ ТОВАРIВ"</v>
          </cell>
          <cell r="F332">
            <v>5267.3556399999998</v>
          </cell>
          <cell r="G332">
            <v>5283.3295500000004</v>
          </cell>
          <cell r="H332">
            <v>5448.6535000000003</v>
          </cell>
          <cell r="I332">
            <v>5837.5826999999999</v>
          </cell>
          <cell r="J332">
            <v>554.25315000000001</v>
          </cell>
          <cell r="K332">
            <v>0</v>
          </cell>
          <cell r="L332">
            <v>0</v>
          </cell>
          <cell r="M332">
            <v>406.98185999999998</v>
          </cell>
          <cell r="N332">
            <v>388.92921000000001</v>
          </cell>
        </row>
        <row r="333">
          <cell r="B333">
            <v>17</v>
          </cell>
          <cell r="C333" t="str">
            <v>РIВНЕНСЬКА ОБЛАСТЬ</v>
          </cell>
          <cell r="D333">
            <v>30923971</v>
          </cell>
          <cell r="E333" t="str">
            <v>"КОСТОПIЛЬСЬКИЙ ЗАВОД СКЛОВИРОБIВ"</v>
          </cell>
          <cell r="F333">
            <v>8822.9139699999996</v>
          </cell>
          <cell r="G333">
            <v>8806.6819200000009</v>
          </cell>
          <cell r="H333">
            <v>5258.6453799999999</v>
          </cell>
          <cell r="I333">
            <v>5277.3474399999996</v>
          </cell>
          <cell r="J333">
            <v>-3529.3344999999999</v>
          </cell>
          <cell r="K333">
            <v>0</v>
          </cell>
          <cell r="L333">
            <v>0</v>
          </cell>
          <cell r="M333">
            <v>10.322100000000001</v>
          </cell>
          <cell r="N333">
            <v>5.2556000000000003</v>
          </cell>
        </row>
        <row r="334">
          <cell r="B334">
            <v>17</v>
          </cell>
          <cell r="C334" t="str">
            <v>РIВНЕНСЬКА ОБЛАСТЬ</v>
          </cell>
          <cell r="D334">
            <v>213434</v>
          </cell>
          <cell r="E334" t="str">
            <v>ВIДКРИТЕ АКЦIОНЕРНЕ ТОВАРИСТВО "РIВНЕНСЬКИЙ ЗАВОД ВИСОКОВОЛЬТНОI АПАРАТУРИ"</v>
          </cell>
          <cell r="F334">
            <v>8496.7167700000009</v>
          </cell>
          <cell r="G334">
            <v>7767.7850200000003</v>
          </cell>
          <cell r="H334">
            <v>4984.2812199999998</v>
          </cell>
          <cell r="I334">
            <v>4998.6787100000001</v>
          </cell>
          <cell r="J334">
            <v>-2769.1062999999999</v>
          </cell>
          <cell r="K334">
            <v>0</v>
          </cell>
          <cell r="L334">
            <v>0</v>
          </cell>
          <cell r="M334">
            <v>0.38955000000000001</v>
          </cell>
          <cell r="N334">
            <v>0.38219999999999998</v>
          </cell>
        </row>
        <row r="335">
          <cell r="B335">
            <v>17</v>
          </cell>
          <cell r="C335" t="str">
            <v>РIВНЕНСЬКА ОБЛАСТЬ</v>
          </cell>
          <cell r="D335">
            <v>26259563</v>
          </cell>
          <cell r="E335" t="str">
            <v>УПРАВЛIННЯ КОМУНАЛЬНОЮ ВЛАСНIСТЮ ВИКОНАВЧОГО КОМIТЕТУ РIВНЕНСЬКОЇ МIСЬКОЇ РАДИ</v>
          </cell>
          <cell r="F335">
            <v>1694.6415</v>
          </cell>
          <cell r="G335">
            <v>2000.67093</v>
          </cell>
          <cell r="H335">
            <v>1909.2356199999999</v>
          </cell>
          <cell r="I335">
            <v>4813.4808300000004</v>
          </cell>
          <cell r="J335">
            <v>2812.8099000000002</v>
          </cell>
          <cell r="K335">
            <v>0</v>
          </cell>
          <cell r="L335">
            <v>0</v>
          </cell>
          <cell r="M335">
            <v>3237.0182799999998</v>
          </cell>
          <cell r="N335">
            <v>2904.24521</v>
          </cell>
        </row>
        <row r="336">
          <cell r="B336">
            <v>17</v>
          </cell>
          <cell r="C336" t="str">
            <v>РIВНЕНСЬКА ОБЛАСТЬ</v>
          </cell>
          <cell r="D336">
            <v>31994540</v>
          </cell>
          <cell r="E336" t="str">
            <v>ДОЧIРНЄ ПIДПРИЄМСТВО "РIВНЕНСЬКИЙ ОБЛАВТОДОР" ВIДКРИТОГО АКЦIОНЕРНОГО ТОВАРИСТВА "ДЕРЖАВНА АКЦIОНЕРНА КОМПАНIЯ "АВТОМОБIЛЬНI ДОРОГИ УКРАЇНИ"</v>
          </cell>
          <cell r="F336">
            <v>4253.1680200000001</v>
          </cell>
          <cell r="G336">
            <v>5171.1459199999999</v>
          </cell>
          <cell r="H336">
            <v>4377.8786799999998</v>
          </cell>
          <cell r="I336">
            <v>4383.3834500000003</v>
          </cell>
          <cell r="J336">
            <v>-787.76247000000001</v>
          </cell>
          <cell r="K336">
            <v>0</v>
          </cell>
          <cell r="L336">
            <v>0</v>
          </cell>
          <cell r="M336">
            <v>104.2338</v>
          </cell>
          <cell r="N336">
            <v>-49.19106</v>
          </cell>
        </row>
        <row r="337">
          <cell r="B337">
            <v>17</v>
          </cell>
          <cell r="C337" t="str">
            <v>РIВНЕНСЬКА ОБЛАСТЬ</v>
          </cell>
          <cell r="D337">
            <v>32404265</v>
          </cell>
          <cell r="E337" t="str">
            <v>ТОВАРИСТВО З ОБМЕЖЕНОЮ ВIДПОВIДАЛЬНIСТЮ "КЛЕСIВСЬКИЙ КАР'ЄР НЕРУДНИХ КОПАЛИН "ТЕХНОБУД"</v>
          </cell>
          <cell r="F337">
            <v>3929.7929800000002</v>
          </cell>
          <cell r="G337">
            <v>3912.5140900000001</v>
          </cell>
          <cell r="H337">
            <v>4226.1282099999999</v>
          </cell>
          <cell r="I337">
            <v>4317.4814399999996</v>
          </cell>
          <cell r="J337">
            <v>404.96735000000001</v>
          </cell>
          <cell r="K337">
            <v>0</v>
          </cell>
          <cell r="L337">
            <v>0</v>
          </cell>
          <cell r="M337">
            <v>243.18423000000001</v>
          </cell>
          <cell r="N337">
            <v>91.352170000000001</v>
          </cell>
        </row>
        <row r="338">
          <cell r="B338">
            <v>17</v>
          </cell>
          <cell r="C338" t="str">
            <v>РIВНЕНСЬКА ОБЛАСТЬ</v>
          </cell>
          <cell r="D338">
            <v>25321716</v>
          </cell>
          <cell r="E338" t="str">
            <v>КОМУНАЛЬНЕ ПIДПРИЄМСТВО КОМУНАЛЬНЕ ТЕПЛОПОСТАЧАЮЧЕ ПIДПРИЄМСТВО "КОМУНЕНЕРГIЯ"</v>
          </cell>
          <cell r="F338">
            <v>5074.41219</v>
          </cell>
          <cell r="G338">
            <v>4988.2403000000004</v>
          </cell>
          <cell r="H338">
            <v>6625.8159500000002</v>
          </cell>
          <cell r="I338">
            <v>3393.0973300000001</v>
          </cell>
          <cell r="J338">
            <v>-1595.143</v>
          </cell>
          <cell r="K338">
            <v>5573.8119699999997</v>
          </cell>
          <cell r="L338">
            <v>855.22551999999996</v>
          </cell>
          <cell r="M338">
            <v>23.658799999999999</v>
          </cell>
          <cell r="N338">
            <v>23.513549999999999</v>
          </cell>
        </row>
        <row r="339">
          <cell r="B339">
            <v>17</v>
          </cell>
          <cell r="C339" t="str">
            <v>РIВНЕНСЬКА ОБЛАСТЬ</v>
          </cell>
          <cell r="D339">
            <v>30256035</v>
          </cell>
          <cell r="E339" t="str">
            <v>ДОЧIРНЄ ПIДПРИЄМСТВО "РАЙЗ-АГРОТЕХНIКА"</v>
          </cell>
          <cell r="F339">
            <v>1619.7007799999999</v>
          </cell>
          <cell r="G339">
            <v>1802.0617099999999</v>
          </cell>
          <cell r="H339">
            <v>3491.4108900000001</v>
          </cell>
          <cell r="I339">
            <v>3364.0173</v>
          </cell>
          <cell r="J339">
            <v>1561.95559</v>
          </cell>
          <cell r="K339">
            <v>0</v>
          </cell>
          <cell r="L339">
            <v>0</v>
          </cell>
          <cell r="M339">
            <v>72.182469999999995</v>
          </cell>
          <cell r="N339">
            <v>-129.83233999999999</v>
          </cell>
        </row>
        <row r="340">
          <cell r="B340">
            <v>17</v>
          </cell>
          <cell r="C340" t="str">
            <v>РIВНЕНСЬКА ОБЛАСТЬ</v>
          </cell>
          <cell r="D340">
            <v>3361678</v>
          </cell>
          <cell r="E340" t="str">
            <v>РIВНЕНСЬКЕ ОБЛАСНЕ ВИРОБНИЧЕ КОМУНАЛЬНЕ ПIДПРИЄМСТВО ВОДОПРОВIДНО-КАНАЛIЗАЦIЙНОГО ГОСПОДАРСТВА "РIВНЕОБЛВОДОКАНАЛ"</v>
          </cell>
          <cell r="F340">
            <v>1104.4115899999999</v>
          </cell>
          <cell r="G340">
            <v>1119.7608</v>
          </cell>
          <cell r="H340">
            <v>2832.10599</v>
          </cell>
          <cell r="I340">
            <v>3299.5678600000001</v>
          </cell>
          <cell r="J340">
            <v>2179.8070600000001</v>
          </cell>
          <cell r="K340">
            <v>0</v>
          </cell>
          <cell r="L340">
            <v>0</v>
          </cell>
          <cell r="M340">
            <v>429.30241999999998</v>
          </cell>
          <cell r="N340">
            <v>416.35881000000001</v>
          </cell>
        </row>
        <row r="341">
          <cell r="B341">
            <v>17</v>
          </cell>
          <cell r="C341" t="str">
            <v>РIВНЕНСЬКА ОБЛАСТЬ</v>
          </cell>
          <cell r="D341">
            <v>992836</v>
          </cell>
          <cell r="E341" t="str">
            <v>ДЕРЖАВНЕ ПIДПРИЄМСТВО "САРНЕНСЬКЕ ЛIСОВЕ ГОСПОДАРСТВО"</v>
          </cell>
          <cell r="F341">
            <v>1929.8049699999999</v>
          </cell>
          <cell r="G341">
            <v>1929.8051499999999</v>
          </cell>
          <cell r="H341">
            <v>3153.1841199999999</v>
          </cell>
          <cell r="I341">
            <v>3253.9477299999999</v>
          </cell>
          <cell r="J341">
            <v>1324.14258</v>
          </cell>
          <cell r="K341">
            <v>0</v>
          </cell>
          <cell r="L341">
            <v>0</v>
          </cell>
          <cell r="M341">
            <v>100.55279</v>
          </cell>
          <cell r="N341">
            <v>100.48065</v>
          </cell>
        </row>
        <row r="342">
          <cell r="B342">
            <v>18</v>
          </cell>
          <cell r="C342" t="str">
            <v>СУМСЬКА ОБЛАСТЬ</v>
          </cell>
          <cell r="D342">
            <v>431215785</v>
          </cell>
          <cell r="E342" t="str">
            <v>ДОГОВIР ПРО СПIЛЬНУ ДIЯЛЬНIСТЬ НГВУ "ОХТИРКАНАФТОГАЗ" ВАТ "УКРНАФТА"N 35/78</v>
          </cell>
          <cell r="F342">
            <v>70176.110400000005</v>
          </cell>
          <cell r="G342">
            <v>72919.016099999993</v>
          </cell>
          <cell r="H342">
            <v>116370.985</v>
          </cell>
          <cell r="I342">
            <v>125894.448</v>
          </cell>
          <cell r="J342">
            <v>52975.431799999998</v>
          </cell>
          <cell r="K342">
            <v>0</v>
          </cell>
          <cell r="L342">
            <v>0</v>
          </cell>
          <cell r="M342">
            <v>12771.5185</v>
          </cell>
          <cell r="N342">
            <v>9523.4631900000004</v>
          </cell>
        </row>
        <row r="343">
          <cell r="B343">
            <v>18</v>
          </cell>
          <cell r="C343" t="str">
            <v>СУМСЬКА ОБЛАСТЬ</v>
          </cell>
          <cell r="D343">
            <v>5398533</v>
          </cell>
          <cell r="E343" t="str">
            <v>НАФТОГАЗОВИДОБУВНЕ УПРАВЛIННЯ "ОХТИРКАНАФТОГАЗ" ВIДКРИТОГО АКЦIОНЕРНОГО ТОВАРИСТВА "УКРНАФТА"</v>
          </cell>
          <cell r="F343">
            <v>322054.39199999999</v>
          </cell>
          <cell r="G343">
            <v>322199.01899999997</v>
          </cell>
          <cell r="H343">
            <v>92780.002299999993</v>
          </cell>
          <cell r="I343">
            <v>103243.92</v>
          </cell>
          <cell r="J343">
            <v>-218955.1</v>
          </cell>
          <cell r="K343">
            <v>0</v>
          </cell>
          <cell r="L343">
            <v>0</v>
          </cell>
          <cell r="M343">
            <v>13183.397499999999</v>
          </cell>
          <cell r="N343">
            <v>10463.9177</v>
          </cell>
        </row>
        <row r="344">
          <cell r="B344">
            <v>18</v>
          </cell>
          <cell r="C344" t="str">
            <v>СУМСЬКА ОБЛАСТЬ</v>
          </cell>
          <cell r="D344">
            <v>382220</v>
          </cell>
          <cell r="E344" t="str">
            <v>ЗАКРИТЕ АКЦIОНЕРНЕ ТОВАРИСТВО "КРАФТ ФУДЗ УКРАЇНА"</v>
          </cell>
          <cell r="F344">
            <v>43461.813099999999</v>
          </cell>
          <cell r="G344">
            <v>43474.032899999998</v>
          </cell>
          <cell r="H344">
            <v>51944.773200000003</v>
          </cell>
          <cell r="I344">
            <v>57668.8442</v>
          </cell>
          <cell r="J344">
            <v>14194.811299999999</v>
          </cell>
          <cell r="K344">
            <v>0</v>
          </cell>
          <cell r="L344">
            <v>0</v>
          </cell>
          <cell r="M344">
            <v>5761.4057199999997</v>
          </cell>
          <cell r="N344">
            <v>5712.3899799999999</v>
          </cell>
        </row>
        <row r="345">
          <cell r="B345">
            <v>18</v>
          </cell>
          <cell r="C345" t="str">
            <v>СУМСЬКА ОБЛАСТЬ</v>
          </cell>
          <cell r="D345">
            <v>31162928</v>
          </cell>
          <cell r="E345" t="str">
            <v>ТОВАРИСТВО З ОБМЕЖЕНОЮ ВIДПОВIДАЛЬНIСТЮ "ГОРОБИНА"</v>
          </cell>
          <cell r="F345">
            <v>29185.705600000001</v>
          </cell>
          <cell r="G345">
            <v>32583.542700000002</v>
          </cell>
          <cell r="H345">
            <v>30770.644499999999</v>
          </cell>
          <cell r="I345">
            <v>33363.385000000002</v>
          </cell>
          <cell r="J345">
            <v>779.84226999999998</v>
          </cell>
          <cell r="K345">
            <v>0</v>
          </cell>
          <cell r="L345">
            <v>0</v>
          </cell>
          <cell r="M345">
            <v>10220.6039</v>
          </cell>
          <cell r="N345">
            <v>2342.73146</v>
          </cell>
        </row>
        <row r="346">
          <cell r="B346">
            <v>18</v>
          </cell>
          <cell r="C346" t="str">
            <v>СУМСЬКА ОБЛАСТЬ</v>
          </cell>
          <cell r="D346">
            <v>23293513</v>
          </cell>
          <cell r="E346" t="str">
            <v>ВIДКРИТЕ АКЦIОНЕРНЕ ТОВАРИСТВО "СУМИОБЛЕНЕРГО"</v>
          </cell>
          <cell r="F346">
            <v>21318.3472</v>
          </cell>
          <cell r="G346">
            <v>21187.852699999999</v>
          </cell>
          <cell r="H346">
            <v>19260.117099999999</v>
          </cell>
          <cell r="I346">
            <v>20772.944800000001</v>
          </cell>
          <cell r="J346">
            <v>-414.90784000000002</v>
          </cell>
          <cell r="K346">
            <v>0</v>
          </cell>
          <cell r="L346">
            <v>0</v>
          </cell>
          <cell r="M346">
            <v>1515.02791</v>
          </cell>
          <cell r="N346">
            <v>1512.82772</v>
          </cell>
        </row>
        <row r="347">
          <cell r="B347">
            <v>18</v>
          </cell>
          <cell r="C347" t="str">
            <v>СУМСЬКА ОБЛАСТЬ</v>
          </cell>
          <cell r="D347">
            <v>14022407</v>
          </cell>
          <cell r="E347" t="str">
            <v>ЗАКРИТЕ АКЦIОНЕРНЕ ТОВАРИСТВО "ТЕХНОЛОГIЯ"</v>
          </cell>
          <cell r="F347">
            <v>9334.3414300000004</v>
          </cell>
          <cell r="G347">
            <v>8656.3788499999991</v>
          </cell>
          <cell r="H347">
            <v>18716.871599999999</v>
          </cell>
          <cell r="I347">
            <v>19305.795099999999</v>
          </cell>
          <cell r="J347">
            <v>10649.4162</v>
          </cell>
          <cell r="K347">
            <v>0</v>
          </cell>
          <cell r="L347">
            <v>0</v>
          </cell>
          <cell r="M347">
            <v>210.68476999999999</v>
          </cell>
          <cell r="N347">
            <v>210.25208000000001</v>
          </cell>
        </row>
        <row r="348">
          <cell r="B348">
            <v>18</v>
          </cell>
          <cell r="C348" t="str">
            <v>СУМСЬКА ОБЛАСТЬ</v>
          </cell>
          <cell r="D348">
            <v>137041</v>
          </cell>
          <cell r="E348" t="str">
            <v>КАЧАНIВСЬКИЙ ГАЗОПЕРЕРОБНИЙ ЗАВОД ВIДКРИТОГО АКЦIОНЕРНОГО ТОВАРИСТВА "УКРНАФТА"</v>
          </cell>
          <cell r="F348">
            <v>15222.0545</v>
          </cell>
          <cell r="G348">
            <v>15237.474899999999</v>
          </cell>
          <cell r="H348">
            <v>15959.8395</v>
          </cell>
          <cell r="I348">
            <v>17241.159800000001</v>
          </cell>
          <cell r="J348">
            <v>2003.6849299999999</v>
          </cell>
          <cell r="K348">
            <v>0</v>
          </cell>
          <cell r="L348">
            <v>0</v>
          </cell>
          <cell r="M348">
            <v>1330.28755</v>
          </cell>
          <cell r="N348">
            <v>1281.3202900000001</v>
          </cell>
        </row>
        <row r="349">
          <cell r="B349">
            <v>18</v>
          </cell>
          <cell r="C349" t="str">
            <v>СУМСЬКА ОБЛАСТЬ</v>
          </cell>
          <cell r="D349">
            <v>375208</v>
          </cell>
          <cell r="E349" t="str">
            <v>ДЕРЖАВНЕ ПIДПРИЄМСТВО"НАУМIВСЬКИЙ СПИРТОВИЙ ЗАВОД"</v>
          </cell>
          <cell r="F349">
            <v>4998.2749599999997</v>
          </cell>
          <cell r="G349">
            <v>4932.8806800000002</v>
          </cell>
          <cell r="H349">
            <v>12474.9419</v>
          </cell>
          <cell r="I349">
            <v>13319.0985</v>
          </cell>
          <cell r="J349">
            <v>8386.2178600000007</v>
          </cell>
          <cell r="K349">
            <v>0</v>
          </cell>
          <cell r="L349">
            <v>0</v>
          </cell>
          <cell r="M349">
            <v>451.02190999999999</v>
          </cell>
          <cell r="N349">
            <v>450.22908999999999</v>
          </cell>
        </row>
        <row r="350">
          <cell r="B350">
            <v>18</v>
          </cell>
          <cell r="C350" t="str">
            <v>СУМСЬКА ОБЛАСТЬ</v>
          </cell>
          <cell r="D350">
            <v>3352432</v>
          </cell>
          <cell r="E350" t="str">
            <v>ВIДКРИТЕ АКЦIОНЕРНЕ ТОВАРИСТВО ПО ГАЗОПОСТАЧАННЮ ТА ГАЗИФIКАЦIЇ "СУМИГАЗ"</v>
          </cell>
          <cell r="F350">
            <v>9363.1387200000008</v>
          </cell>
          <cell r="G350">
            <v>9332.8615100000006</v>
          </cell>
          <cell r="H350">
            <v>10230.265600000001</v>
          </cell>
          <cell r="I350">
            <v>12819.793100000001</v>
          </cell>
          <cell r="J350">
            <v>3486.9316199999998</v>
          </cell>
          <cell r="K350">
            <v>0</v>
          </cell>
          <cell r="L350">
            <v>0</v>
          </cell>
          <cell r="M350">
            <v>2577.7790500000001</v>
          </cell>
          <cell r="N350">
            <v>2556.2952100000002</v>
          </cell>
        </row>
        <row r="351">
          <cell r="B351">
            <v>18</v>
          </cell>
          <cell r="C351" t="str">
            <v>СУМСЬКА ОБЛАСТЬ</v>
          </cell>
          <cell r="D351">
            <v>14314452</v>
          </cell>
          <cell r="E351" t="str">
            <v>ШОСТКИНСЬКИЙ КАЗЕННИЙ ЗАВОД "IМПУЛЬС"</v>
          </cell>
          <cell r="F351">
            <v>7920.3373300000003</v>
          </cell>
          <cell r="G351">
            <v>7926.7636300000004</v>
          </cell>
          <cell r="H351">
            <v>10133.5985</v>
          </cell>
          <cell r="I351">
            <v>11552.6962</v>
          </cell>
          <cell r="J351">
            <v>3625.9325899999999</v>
          </cell>
          <cell r="K351">
            <v>0</v>
          </cell>
          <cell r="L351">
            <v>0</v>
          </cell>
          <cell r="M351">
            <v>1428.9048499999999</v>
          </cell>
          <cell r="N351">
            <v>1419.09771</v>
          </cell>
        </row>
        <row r="352">
          <cell r="B352">
            <v>18</v>
          </cell>
          <cell r="C352" t="str">
            <v>СУМСЬКА ОБЛАСТЬ</v>
          </cell>
          <cell r="D352">
            <v>21127532</v>
          </cell>
          <cell r="E352" t="str">
            <v>СПIЛЬНЕ УКРАЇНСЬКО-БIЛОРУСЬКЕ ПIДПРИЄМСТВО "УКРТЕХНОСИНТЕЗ" У ФОРМI ТОВАРИСТВА З ОБМЕЖЕНОЮ ВIДПОВIДАЛЬНIСТЮ</v>
          </cell>
          <cell r="F352">
            <v>2796.98927</v>
          </cell>
          <cell r="G352">
            <v>2700.6215699999998</v>
          </cell>
          <cell r="H352">
            <v>6407.27538</v>
          </cell>
          <cell r="I352">
            <v>9000.3234100000009</v>
          </cell>
          <cell r="J352">
            <v>6299.7018399999997</v>
          </cell>
          <cell r="K352">
            <v>0</v>
          </cell>
          <cell r="L352">
            <v>0</v>
          </cell>
          <cell r="M352">
            <v>2598.9252900000001</v>
          </cell>
          <cell r="N352">
            <v>2438.7779599999999</v>
          </cell>
        </row>
        <row r="353">
          <cell r="B353">
            <v>18</v>
          </cell>
          <cell r="C353" t="str">
            <v>СУМСЬКА ОБЛАСТЬ</v>
          </cell>
          <cell r="D353">
            <v>3352455</v>
          </cell>
          <cell r="E353" t="str">
            <v>КОМУНАЛЬНЕ ПIДПРИЄМСТВО "МIСЬКВОДОКАНАЛ" СУМСЬКОЇ МIСЬКОЇ РАДИ</v>
          </cell>
          <cell r="F353">
            <v>2349.0590999999999</v>
          </cell>
          <cell r="G353">
            <v>1454.35076</v>
          </cell>
          <cell r="H353">
            <v>4949.7385700000004</v>
          </cell>
          <cell r="I353">
            <v>6019.4924099999998</v>
          </cell>
          <cell r="J353">
            <v>4565.1416499999996</v>
          </cell>
          <cell r="K353">
            <v>0</v>
          </cell>
          <cell r="L353">
            <v>-960.65326000000005</v>
          </cell>
          <cell r="M353">
            <v>8.4608600000000003</v>
          </cell>
          <cell r="N353">
            <v>-1.23295</v>
          </cell>
        </row>
        <row r="354">
          <cell r="B354">
            <v>18</v>
          </cell>
          <cell r="C354" t="str">
            <v>СУМСЬКА ОБЛАСТЬ</v>
          </cell>
          <cell r="D354">
            <v>447103</v>
          </cell>
          <cell r="E354" t="str">
            <v>ВIДКРИТЕ АКЦIОНЕРНЕ ТОВАРИСТВО "ШОСТКИНСЬКИЙ МIСЬКМОЛКОМБIНАТ"</v>
          </cell>
          <cell r="F354">
            <v>7758.0789100000002</v>
          </cell>
          <cell r="G354">
            <v>7773.6599699999997</v>
          </cell>
          <cell r="H354">
            <v>5665.69002</v>
          </cell>
          <cell r="I354">
            <v>5889.4811900000004</v>
          </cell>
          <cell r="J354">
            <v>-1884.1787999999999</v>
          </cell>
          <cell r="K354">
            <v>0</v>
          </cell>
          <cell r="L354">
            <v>0</v>
          </cell>
          <cell r="M354">
            <v>228.40477999999999</v>
          </cell>
          <cell r="N354">
            <v>223.22945999999999</v>
          </cell>
        </row>
        <row r="355">
          <cell r="B355">
            <v>18</v>
          </cell>
          <cell r="C355" t="str">
            <v>СУМСЬКА ОБЛАСТЬ</v>
          </cell>
          <cell r="D355">
            <v>31931024</v>
          </cell>
          <cell r="E355" t="str">
            <v>ДОЧIРНЄ ПIДПРИЄМСТВО "СУМСЬКИЙ ОБЛАВТОДОР" ВIДКРИТОГО АКЦIОНЕРНОГО ТОВАРИСТВА "ДЕРЖАВНА АКЦIОНЕРНА КОМПАНIЯ "АВТОМОБIЛЬНI ДОРОГИ УКРАЇНИ"</v>
          </cell>
          <cell r="F355">
            <v>4896.8623200000002</v>
          </cell>
          <cell r="G355">
            <v>4908.50893</v>
          </cell>
          <cell r="H355">
            <v>4946.9355699999996</v>
          </cell>
          <cell r="I355">
            <v>5300.47192</v>
          </cell>
          <cell r="J355">
            <v>391.96298999999999</v>
          </cell>
          <cell r="K355">
            <v>0</v>
          </cell>
          <cell r="L355">
            <v>0</v>
          </cell>
          <cell r="M355">
            <v>307.5874</v>
          </cell>
          <cell r="N355">
            <v>281.5018</v>
          </cell>
        </row>
        <row r="356">
          <cell r="B356">
            <v>18</v>
          </cell>
          <cell r="C356" t="str">
            <v>СУМСЬКА ОБЛАСТЬ</v>
          </cell>
          <cell r="D356">
            <v>374522</v>
          </cell>
          <cell r="E356" t="str">
            <v>ВIДКРИТЕ АКЦIОНЕРНЕ ТОВАРИСТВО "СУМСЬКИЙ ХЛIБОКОМБIНАТ"</v>
          </cell>
          <cell r="F356">
            <v>2521.0942</v>
          </cell>
          <cell r="G356">
            <v>2513.39426</v>
          </cell>
          <cell r="H356">
            <v>4754.7946199999997</v>
          </cell>
          <cell r="I356">
            <v>4999.8389699999998</v>
          </cell>
          <cell r="J356">
            <v>2486.4447100000002</v>
          </cell>
          <cell r="K356">
            <v>0</v>
          </cell>
          <cell r="L356">
            <v>0</v>
          </cell>
          <cell r="M356">
            <v>269.40609999999998</v>
          </cell>
          <cell r="N356">
            <v>245.04435000000001</v>
          </cell>
        </row>
        <row r="357">
          <cell r="B357">
            <v>18</v>
          </cell>
          <cell r="C357" t="str">
            <v>СУМСЬКА ОБЛАСТЬ</v>
          </cell>
          <cell r="D357">
            <v>12602750</v>
          </cell>
          <cell r="E357" t="str">
            <v>ДЕРЖАВНЕ ПIДПРИЄМСТВО МIНIСТЕРСТВА ОБОРОНИ УКРАЇНИ "КОНОТОПСЬКИЙ АВIАРЕМОНТНИЙ ЗАВОД "АВIАКОН"</v>
          </cell>
          <cell r="F357">
            <v>5464.2300599999999</v>
          </cell>
          <cell r="G357">
            <v>6655.7014200000003</v>
          </cell>
          <cell r="H357">
            <v>4892.9782999999998</v>
          </cell>
          <cell r="I357">
            <v>4473.9591700000001</v>
          </cell>
          <cell r="J357">
            <v>-2181.7422999999999</v>
          </cell>
          <cell r="K357">
            <v>0</v>
          </cell>
          <cell r="L357">
            <v>0</v>
          </cell>
          <cell r="M357">
            <v>802.68357000000003</v>
          </cell>
          <cell r="N357">
            <v>-419.01913000000002</v>
          </cell>
        </row>
        <row r="358">
          <cell r="B358">
            <v>18</v>
          </cell>
          <cell r="C358" t="str">
            <v>СУМСЬКА ОБЛАСТЬ</v>
          </cell>
          <cell r="D358">
            <v>220434</v>
          </cell>
          <cell r="E358" t="str">
            <v>ВIДКРИТЕ АКЦIОНЕРНЕ ТОВАРИСТВО "НАУКОВО-ВИРОБНИЧЕ АКЦIОНЕРНЕ ТОВАРИСТВО "ВНДIКОМПРЕСОРМАШ"</v>
          </cell>
          <cell r="F358">
            <v>471.98565000000002</v>
          </cell>
          <cell r="G358">
            <v>472.15197999999998</v>
          </cell>
          <cell r="H358">
            <v>3912.2056699999998</v>
          </cell>
          <cell r="I358">
            <v>4045.2921000000001</v>
          </cell>
          <cell r="J358">
            <v>3573.14012</v>
          </cell>
          <cell r="K358">
            <v>0</v>
          </cell>
          <cell r="L358">
            <v>0</v>
          </cell>
          <cell r="M358">
            <v>34.420929999999998</v>
          </cell>
          <cell r="N358">
            <v>33.38946</v>
          </cell>
        </row>
        <row r="359">
          <cell r="B359">
            <v>18</v>
          </cell>
          <cell r="C359" t="str">
            <v>СУМСЬКА ОБЛАСТЬ</v>
          </cell>
          <cell r="D359">
            <v>14019428</v>
          </cell>
          <cell r="E359" t="str">
            <v>СУМСЬКЕ РАЙОННЕ НАФТОПРОВIДНЕ УПРАВЛIННЯ ФIЛIЇ "ПРИДНIПРОВСЬКI МАГIСТРАЛЬНI НАФТОПРОВОДИ" ВIДКРИТОГО АКЦIОНЕРНОГО ТОВАРИСТВА "УКРТРАНСНАФТА"</v>
          </cell>
          <cell r="F359">
            <v>3349.9071899999999</v>
          </cell>
          <cell r="G359">
            <v>3.74078</v>
          </cell>
          <cell r="H359">
            <v>5103.9147400000002</v>
          </cell>
          <cell r="I359">
            <v>3947.00549</v>
          </cell>
          <cell r="J359">
            <v>3943.2647099999999</v>
          </cell>
          <cell r="K359">
            <v>0</v>
          </cell>
          <cell r="L359">
            <v>0</v>
          </cell>
          <cell r="M359">
            <v>0.14008999999999999</v>
          </cell>
          <cell r="N359">
            <v>-1156.9093</v>
          </cell>
        </row>
        <row r="360">
          <cell r="B360">
            <v>18</v>
          </cell>
          <cell r="C360" t="str">
            <v>СУМСЬКА ОБЛАСТЬ</v>
          </cell>
          <cell r="D360">
            <v>992941</v>
          </cell>
          <cell r="E360" t="str">
            <v>ДЕРЖАВНЕ ПIДПРИЄМСТВО "ЛЕБЕДИНСЬКЕ ЛIСОВЕ ГОСПОДАРСТВО"</v>
          </cell>
          <cell r="F360">
            <v>867.29594999999995</v>
          </cell>
          <cell r="G360">
            <v>858.06505000000004</v>
          </cell>
          <cell r="H360">
            <v>2691.1424099999999</v>
          </cell>
          <cell r="I360">
            <v>3534.8351299999999</v>
          </cell>
          <cell r="J360">
            <v>2676.7700799999998</v>
          </cell>
          <cell r="K360">
            <v>0</v>
          </cell>
          <cell r="L360">
            <v>0</v>
          </cell>
          <cell r="M360">
            <v>917.80782999999997</v>
          </cell>
          <cell r="N360">
            <v>846.69070999999997</v>
          </cell>
        </row>
        <row r="361">
          <cell r="B361">
            <v>18</v>
          </cell>
          <cell r="C361" t="str">
            <v>СУМСЬКА ОБЛАСТЬ</v>
          </cell>
          <cell r="D361">
            <v>560241667</v>
          </cell>
          <cell r="E361" t="str">
            <v>ДОГОВIР ПРО СУМIСНУ ДIЯЛЬНIСТЬ "НГВУ "ОХТИРКАНАФТОГАЗ"</v>
          </cell>
          <cell r="F361">
            <v>2357.0395800000001</v>
          </cell>
          <cell r="G361">
            <v>2053.5525899999998</v>
          </cell>
          <cell r="H361">
            <v>3462.9481500000002</v>
          </cell>
          <cell r="I361">
            <v>3494.5001600000001</v>
          </cell>
          <cell r="J361">
            <v>1440.94757</v>
          </cell>
          <cell r="K361">
            <v>0</v>
          </cell>
          <cell r="L361">
            <v>0</v>
          </cell>
          <cell r="M361">
            <v>485.85608999999999</v>
          </cell>
          <cell r="N361">
            <v>31.552009999999999</v>
          </cell>
        </row>
        <row r="362">
          <cell r="B362">
            <v>19</v>
          </cell>
          <cell r="C362" t="str">
            <v>ТЕРНОПIЛЬСЬКА ОБЛАСТЬ</v>
          </cell>
          <cell r="D362">
            <v>31273638</v>
          </cell>
          <cell r="E362" t="str">
            <v>ЗАКРИТЕ АКЦIОНЕРНЕ ТОВАРИСТВО "ШУСТОВ-СПИРТ"</v>
          </cell>
          <cell r="F362">
            <v>23129.072400000001</v>
          </cell>
          <cell r="G362">
            <v>25409.952000000001</v>
          </cell>
          <cell r="H362">
            <v>24102.0625</v>
          </cell>
          <cell r="I362">
            <v>25207.969799999999</v>
          </cell>
          <cell r="J362">
            <v>-201.98220000000001</v>
          </cell>
          <cell r="K362">
            <v>0</v>
          </cell>
          <cell r="L362">
            <v>0</v>
          </cell>
          <cell r="M362">
            <v>8046.6247400000002</v>
          </cell>
          <cell r="N362">
            <v>605.90736000000004</v>
          </cell>
        </row>
        <row r="363">
          <cell r="B363">
            <v>19</v>
          </cell>
          <cell r="C363" t="str">
            <v>ТЕРНОПIЛЬСЬКА ОБЛАСТЬ</v>
          </cell>
          <cell r="D363">
            <v>130725</v>
          </cell>
          <cell r="E363" t="str">
            <v>ВIДКРИТЕ АКЦIОНЕРНЕ ТОВАРИСТВО "ТЕРНОПIЛЬОБЛЕНЕРГО"</v>
          </cell>
          <cell r="F363">
            <v>15177.1723</v>
          </cell>
          <cell r="G363">
            <v>15149.1451</v>
          </cell>
          <cell r="H363">
            <v>12568.795400000001</v>
          </cell>
          <cell r="I363">
            <v>12629.753500000001</v>
          </cell>
          <cell r="J363">
            <v>-2519.3915999999999</v>
          </cell>
          <cell r="K363">
            <v>0</v>
          </cell>
          <cell r="L363">
            <v>0</v>
          </cell>
          <cell r="M363">
            <v>46.508339999999997</v>
          </cell>
          <cell r="N363">
            <v>45.727359999999997</v>
          </cell>
        </row>
        <row r="364">
          <cell r="B364">
            <v>19</v>
          </cell>
          <cell r="C364" t="str">
            <v>ТЕРНОПIЛЬСЬКА ОБЛАСТЬ</v>
          </cell>
          <cell r="D364">
            <v>375131</v>
          </cell>
          <cell r="E364" t="str">
            <v>ДЕРЖАВНЕ ПIДПРИЄМСТВО МАРИЛIВСЬКИЙ СПИРТОВИЙ ЗАВОД</v>
          </cell>
          <cell r="F364">
            <v>9877.5694299999996</v>
          </cell>
          <cell r="G364">
            <v>9515.7801899999995</v>
          </cell>
          <cell r="H364">
            <v>8263.1638199999998</v>
          </cell>
          <cell r="I364">
            <v>9444.8074400000005</v>
          </cell>
          <cell r="J364">
            <v>-70.972750000000005</v>
          </cell>
          <cell r="K364">
            <v>0</v>
          </cell>
          <cell r="L364">
            <v>0</v>
          </cell>
          <cell r="M364">
            <v>974.86636999999996</v>
          </cell>
          <cell r="N364">
            <v>929.10055</v>
          </cell>
        </row>
        <row r="365">
          <cell r="B365">
            <v>19</v>
          </cell>
          <cell r="C365" t="str">
            <v>ТЕРНОПIЛЬСЬКА ОБЛАСТЬ</v>
          </cell>
          <cell r="D365">
            <v>21139268</v>
          </cell>
          <cell r="E365" t="str">
            <v>ТОВАРИСТВО З ОБМЕЖЕНОЮ ВIДПОВIДАЛЬНIСТЮ "НАТУРПРОДУКТ-ВЕГА"</v>
          </cell>
          <cell r="F365">
            <v>4307.0834500000001</v>
          </cell>
          <cell r="G365">
            <v>4144.1927999999998</v>
          </cell>
          <cell r="H365">
            <v>7823.7895099999996</v>
          </cell>
          <cell r="I365">
            <v>8991.6067999999996</v>
          </cell>
          <cell r="J365">
            <v>4847.4139999999998</v>
          </cell>
          <cell r="K365">
            <v>0</v>
          </cell>
          <cell r="L365">
            <v>0</v>
          </cell>
          <cell r="M365">
            <v>1172.1309699999999</v>
          </cell>
          <cell r="N365">
            <v>1167.7785200000001</v>
          </cell>
        </row>
        <row r="366">
          <cell r="B366">
            <v>19</v>
          </cell>
          <cell r="C366" t="str">
            <v>ТЕРНОПIЛЬСЬКА ОБЛАСТЬ</v>
          </cell>
          <cell r="D366">
            <v>14040960</v>
          </cell>
          <cell r="E366" t="str">
            <v>ДЕРЖАВНЕ НАУКОВО-ТЕХНIЧНЕ ПIДПРИЄМСТВО "ПРОМIНЬ"</v>
          </cell>
          <cell r="F366">
            <v>126.26091</v>
          </cell>
          <cell r="G366">
            <v>45.665619999999997</v>
          </cell>
          <cell r="H366">
            <v>6864.4294900000004</v>
          </cell>
          <cell r="I366">
            <v>8440.5985799999999</v>
          </cell>
          <cell r="J366">
            <v>8394.9329600000001</v>
          </cell>
          <cell r="K366">
            <v>0</v>
          </cell>
          <cell r="L366">
            <v>-80.684359999999998</v>
          </cell>
          <cell r="M366">
            <v>1492.06314</v>
          </cell>
          <cell r="N366">
            <v>1491.86185</v>
          </cell>
        </row>
        <row r="367">
          <cell r="B367">
            <v>19</v>
          </cell>
          <cell r="C367" t="str">
            <v>ТЕРНОПIЛЬСЬКА ОБЛАСТЬ</v>
          </cell>
          <cell r="D367">
            <v>375088</v>
          </cell>
          <cell r="E367" t="str">
            <v>ДЕРЖАВНЕ ПIДПРИЄМСТВО "КОБИЛОВОЛОЦЬКИЙ СПИРТОВИЙ ЗАВОД"</v>
          </cell>
          <cell r="F367">
            <v>4607.4567800000004</v>
          </cell>
          <cell r="G367">
            <v>4619.5823399999999</v>
          </cell>
          <cell r="H367">
            <v>6537.8616700000002</v>
          </cell>
          <cell r="I367">
            <v>7063.0100700000003</v>
          </cell>
          <cell r="J367">
            <v>2443.4277299999999</v>
          </cell>
          <cell r="K367">
            <v>0</v>
          </cell>
          <cell r="L367">
            <v>0</v>
          </cell>
          <cell r="M367">
            <v>241.30052000000001</v>
          </cell>
          <cell r="N367">
            <v>240.18838</v>
          </cell>
        </row>
        <row r="368">
          <cell r="B368">
            <v>19</v>
          </cell>
          <cell r="C368" t="str">
            <v>ТЕРНОПIЛЬСЬКА ОБЛАСТЬ</v>
          </cell>
          <cell r="D368">
            <v>377377</v>
          </cell>
          <cell r="E368" t="str">
            <v>ВIДКРИТЕ АКЦIОНЕРНЕ ТОВАРИСТВО "УКРАЇНСЬКА ТЮТЮНОВА КОМПАНIЯ"</v>
          </cell>
          <cell r="F368">
            <v>5441.9570100000001</v>
          </cell>
          <cell r="G368">
            <v>5564.0859300000002</v>
          </cell>
          <cell r="H368">
            <v>5621.0000899999995</v>
          </cell>
          <cell r="I368">
            <v>6430.6849899999997</v>
          </cell>
          <cell r="J368">
            <v>866.59906000000001</v>
          </cell>
          <cell r="K368">
            <v>0</v>
          </cell>
          <cell r="L368">
            <v>0</v>
          </cell>
          <cell r="M368">
            <v>688.49441000000002</v>
          </cell>
          <cell r="N368">
            <v>684.56989999999996</v>
          </cell>
        </row>
        <row r="369">
          <cell r="B369">
            <v>19</v>
          </cell>
          <cell r="C369" t="str">
            <v>ТЕРНОПIЛЬСЬКА ОБЛАСТЬ</v>
          </cell>
          <cell r="D369">
            <v>31995099</v>
          </cell>
          <cell r="E369" t="str">
            <v>ДОЧIРНЄ ПIДПРИЄМСТВО "ТЕРНОПIЛЬСЬКИЙ ОБЛАВТОДОР" ВАТ "ДЕРЖАВНА АКЦIОНЕРНА КОМПАНIЯ "АВТОМОБIЛЬНI ДОРОГИ УКРАЇНИ"</v>
          </cell>
          <cell r="F369">
            <v>3036.7549899999999</v>
          </cell>
          <cell r="G369">
            <v>3053.8510000000001</v>
          </cell>
          <cell r="H369">
            <v>5743.2680099999998</v>
          </cell>
          <cell r="I369">
            <v>5753.8186100000003</v>
          </cell>
          <cell r="J369">
            <v>2699.9676100000001</v>
          </cell>
          <cell r="K369">
            <v>0</v>
          </cell>
          <cell r="L369">
            <v>0</v>
          </cell>
          <cell r="M369">
            <v>114.105</v>
          </cell>
          <cell r="N369">
            <v>9.0674200000000003</v>
          </cell>
        </row>
        <row r="370">
          <cell r="B370">
            <v>19</v>
          </cell>
          <cell r="C370" t="str">
            <v>ТЕРНОПIЛЬСЬКА ОБЛАСТЬ</v>
          </cell>
          <cell r="D370">
            <v>382912</v>
          </cell>
          <cell r="E370" t="str">
            <v>ВIДКРИТЕ АКЦIОНЕРНЕ ТОВАРИСТВО "БРОВАР"</v>
          </cell>
          <cell r="F370">
            <v>4418.8794099999996</v>
          </cell>
          <cell r="G370">
            <v>4457.5979200000002</v>
          </cell>
          <cell r="H370">
            <v>4296.3853300000001</v>
          </cell>
          <cell r="I370">
            <v>4652.68282</v>
          </cell>
          <cell r="J370">
            <v>195.0849</v>
          </cell>
          <cell r="K370">
            <v>0</v>
          </cell>
          <cell r="L370">
            <v>0</v>
          </cell>
          <cell r="M370">
            <v>457.84476000000001</v>
          </cell>
          <cell r="N370">
            <v>356.29635000000002</v>
          </cell>
        </row>
        <row r="371">
          <cell r="B371">
            <v>19</v>
          </cell>
          <cell r="C371" t="str">
            <v>ТЕРНОПIЛЬСЬКА ОБЛАСТЬ</v>
          </cell>
          <cell r="D371">
            <v>31818410</v>
          </cell>
          <cell r="E371" t="str">
            <v>ТОВАРИСТВО З ОБМЕЖЕНОЮ ВIДПОВIДАЛЬНIСТЮ "ХОРОСТКIВ - ЦУКОР"</v>
          </cell>
          <cell r="F371">
            <v>1312.3838800000001</v>
          </cell>
          <cell r="G371">
            <v>1331.6019200000001</v>
          </cell>
          <cell r="H371">
            <v>4325.0601699999997</v>
          </cell>
          <cell r="I371">
            <v>4466.8894200000004</v>
          </cell>
          <cell r="J371">
            <v>3135.2874999999999</v>
          </cell>
          <cell r="K371">
            <v>0</v>
          </cell>
          <cell r="L371">
            <v>0</v>
          </cell>
          <cell r="M371">
            <v>25.78267</v>
          </cell>
          <cell r="N371">
            <v>24.342860000000002</v>
          </cell>
        </row>
        <row r="372">
          <cell r="B372">
            <v>19</v>
          </cell>
          <cell r="C372" t="str">
            <v>ТЕРНОПIЛЬСЬКА ОБЛАСТЬ</v>
          </cell>
          <cell r="D372">
            <v>31104342</v>
          </cell>
          <cell r="E372" t="str">
            <v>ТОВАРИСТВО З ОБМЕЖЕНОЮ ВIДПОВIДАЛЬНIСТЮ "КОЗОВА-ЦУКОР"</v>
          </cell>
          <cell r="F372">
            <v>799.56197999999995</v>
          </cell>
          <cell r="G372">
            <v>811.98238000000003</v>
          </cell>
          <cell r="H372">
            <v>3956.82348</v>
          </cell>
          <cell r="I372">
            <v>4063.3655100000001</v>
          </cell>
          <cell r="J372">
            <v>3251.3831300000002</v>
          </cell>
          <cell r="K372">
            <v>0</v>
          </cell>
          <cell r="L372">
            <v>0</v>
          </cell>
          <cell r="M372">
            <v>31.509080000000001</v>
          </cell>
          <cell r="N372">
            <v>22.183409999999999</v>
          </cell>
        </row>
        <row r="373">
          <cell r="B373">
            <v>19</v>
          </cell>
          <cell r="C373" t="str">
            <v>ТЕРНОПIЛЬСЬКА ОБЛАСТЬ</v>
          </cell>
          <cell r="D373">
            <v>1268940</v>
          </cell>
          <cell r="E373" t="str">
            <v>БУДIВЕЛЬНО-МОНТАЖНЕ УПРАВЛIННЯ "ПРОМБУД"</v>
          </cell>
          <cell r="F373">
            <v>1188.99938</v>
          </cell>
          <cell r="G373">
            <v>1200.1408699999999</v>
          </cell>
          <cell r="H373">
            <v>3549.1101699999999</v>
          </cell>
          <cell r="I373">
            <v>4044.4398700000002</v>
          </cell>
          <cell r="J373">
            <v>2844.299</v>
          </cell>
          <cell r="K373">
            <v>0</v>
          </cell>
          <cell r="L373">
            <v>0</v>
          </cell>
          <cell r="M373">
            <v>516.49648000000002</v>
          </cell>
          <cell r="N373">
            <v>495.28392000000002</v>
          </cell>
        </row>
        <row r="374">
          <cell r="B374">
            <v>19</v>
          </cell>
          <cell r="C374" t="str">
            <v>ТЕРНОПIЛЬСЬКА ОБЛАСТЬ</v>
          </cell>
          <cell r="D374">
            <v>31273491</v>
          </cell>
          <cell r="E374" t="str">
            <v>ТОВАРИСТВО З ОБМЕЖЕНОЮ ВIДПОВIДАЛЬНIСТЮ "ЗБАРАЖ-ЦУКОР"</v>
          </cell>
          <cell r="F374">
            <v>2270.1354999999999</v>
          </cell>
          <cell r="G374">
            <v>2306.8084399999998</v>
          </cell>
          <cell r="H374">
            <v>3748.56943</v>
          </cell>
          <cell r="I374">
            <v>3894.5109499999999</v>
          </cell>
          <cell r="J374">
            <v>1587.7025100000001</v>
          </cell>
          <cell r="K374">
            <v>0</v>
          </cell>
          <cell r="L374">
            <v>0</v>
          </cell>
          <cell r="M374">
            <v>36.839970000000001</v>
          </cell>
          <cell r="N374">
            <v>35.808979999999998</v>
          </cell>
        </row>
        <row r="375">
          <cell r="B375">
            <v>19</v>
          </cell>
          <cell r="C375" t="str">
            <v>ТЕРНОПIЛЬСЬКА ОБЛАСТЬ</v>
          </cell>
          <cell r="D375">
            <v>14034534</v>
          </cell>
          <cell r="E375" t="str">
            <v>ТЕРНОПIЛЬСЬКЕ КОМУНАЛЬНЕ ПIДПРИЄМСТВО ТЕПЛОВИХ МЕРЕЖ "ТЕРНОПIЛЬМIСЬКТЕПЛОКОМУНЕНЕРГО"</v>
          </cell>
          <cell r="F375">
            <v>3606.5620699999999</v>
          </cell>
          <cell r="G375">
            <v>3607.94209</v>
          </cell>
          <cell r="H375">
            <v>3380.30683</v>
          </cell>
          <cell r="I375">
            <v>3637.9746799999998</v>
          </cell>
          <cell r="J375">
            <v>30.032589999999999</v>
          </cell>
          <cell r="K375">
            <v>0</v>
          </cell>
          <cell r="L375">
            <v>0</v>
          </cell>
          <cell r="M375">
            <v>259.77868999999998</v>
          </cell>
          <cell r="N375">
            <v>251.88509999999999</v>
          </cell>
        </row>
        <row r="376">
          <cell r="B376">
            <v>19</v>
          </cell>
          <cell r="C376" t="str">
            <v>ТЕРНОПIЛЬСЬКА ОБЛАСТЬ</v>
          </cell>
          <cell r="D376">
            <v>293479</v>
          </cell>
          <cell r="E376" t="str">
            <v>ВIДКРИТЕ АКЦIОНЕРНЕ ТОВАРИСТВО "БЕРЕЖАНСЬКИЙ СКЛОЗАВОД"</v>
          </cell>
          <cell r="F376">
            <v>2870.9996000000001</v>
          </cell>
          <cell r="G376">
            <v>2923.6782600000001</v>
          </cell>
          <cell r="H376">
            <v>3272.0554999999999</v>
          </cell>
          <cell r="I376">
            <v>3473.89804</v>
          </cell>
          <cell r="J376">
            <v>550.21978000000001</v>
          </cell>
          <cell r="K376">
            <v>0</v>
          </cell>
          <cell r="L376">
            <v>0</v>
          </cell>
          <cell r="M376">
            <v>261.04743000000002</v>
          </cell>
          <cell r="N376">
            <v>201.84253000000001</v>
          </cell>
        </row>
        <row r="377">
          <cell r="B377">
            <v>19</v>
          </cell>
          <cell r="C377" t="str">
            <v>ТЕРНОПIЛЬСЬКА ОБЛАСТЬ</v>
          </cell>
          <cell r="D377">
            <v>375094</v>
          </cell>
          <cell r="E377" t="str">
            <v>ДЕРЖАВНЕ ПIДПРИЄМСТВО "НОВОСIЛКIВСЬКИЙ СПИРТОВИЙ ЗАВОД"</v>
          </cell>
          <cell r="F377">
            <v>3760.7409299999999</v>
          </cell>
          <cell r="G377">
            <v>3937.1832599999998</v>
          </cell>
          <cell r="H377">
            <v>2906.6082999999999</v>
          </cell>
          <cell r="I377">
            <v>3047.6538999999998</v>
          </cell>
          <cell r="J377">
            <v>-889.52936</v>
          </cell>
          <cell r="K377">
            <v>0</v>
          </cell>
          <cell r="L377">
            <v>0</v>
          </cell>
          <cell r="M377">
            <v>54.846760000000003</v>
          </cell>
          <cell r="N377">
            <v>-109.02445</v>
          </cell>
        </row>
        <row r="378">
          <cell r="B378">
            <v>19</v>
          </cell>
          <cell r="C378" t="str">
            <v>ТЕРНОПIЛЬСЬКА ОБЛАСТЬ</v>
          </cell>
          <cell r="D378">
            <v>21155959</v>
          </cell>
          <cell r="E378" t="str">
            <v>ВIДКРИТЕ АКЦIОНЕРНЕ ТОВАРИСТВО ПО ГАЗОПОСТАЧАННЮ ТА ГАЗИФIКАЦIЇ "ТЕРНОПIЛЬМIСЬКГАЗ"</v>
          </cell>
          <cell r="F378">
            <v>1781.0608</v>
          </cell>
          <cell r="G378">
            <v>2014.28748</v>
          </cell>
          <cell r="H378">
            <v>2964.4520600000001</v>
          </cell>
          <cell r="I378">
            <v>2988.9566399999999</v>
          </cell>
          <cell r="J378">
            <v>974.66916000000003</v>
          </cell>
          <cell r="K378">
            <v>0</v>
          </cell>
          <cell r="L378">
            <v>0</v>
          </cell>
          <cell r="M378">
            <v>273.01186999999999</v>
          </cell>
          <cell r="N378">
            <v>17.58381</v>
          </cell>
        </row>
        <row r="379">
          <cell r="B379">
            <v>19</v>
          </cell>
          <cell r="C379" t="str">
            <v>ТЕРНОПIЛЬСЬКА ОБЛАСТЬ</v>
          </cell>
          <cell r="D379">
            <v>3353845</v>
          </cell>
          <cell r="E379" t="str">
            <v>КОМУНАЛЬНЕ ПIДПРИЄМСТВО "ТЕРНОПIЛЬВОДОКАНАЛ"</v>
          </cell>
          <cell r="F379">
            <v>2591.9004500000001</v>
          </cell>
          <cell r="G379">
            <v>2559.0469499999999</v>
          </cell>
          <cell r="H379">
            <v>2889.8908900000001</v>
          </cell>
          <cell r="I379">
            <v>2985.1726600000002</v>
          </cell>
          <cell r="J379">
            <v>426.12571000000003</v>
          </cell>
          <cell r="K379">
            <v>0</v>
          </cell>
          <cell r="L379">
            <v>-20.657769999999999</v>
          </cell>
          <cell r="M379">
            <v>87.704499999999996</v>
          </cell>
          <cell r="N379">
            <v>74.623559999999998</v>
          </cell>
        </row>
        <row r="380">
          <cell r="B380">
            <v>19</v>
          </cell>
          <cell r="C380" t="str">
            <v>ТЕРНОПIЛЬСЬКА ОБЛАСТЬ</v>
          </cell>
          <cell r="D380">
            <v>375042</v>
          </cell>
          <cell r="E380" t="str">
            <v>ДЕРЖАВНЕ ПIДПРИЄМСТВО КОЗЛIВСЬКИЙ СПИРТОВИЙ ЗАВОД</v>
          </cell>
          <cell r="F380">
            <v>3090.6967399999999</v>
          </cell>
          <cell r="G380">
            <v>3113.2604999999999</v>
          </cell>
          <cell r="H380">
            <v>2788.2368499999998</v>
          </cell>
          <cell r="I380">
            <v>2908.98603</v>
          </cell>
          <cell r="J380">
            <v>-204.27447000000001</v>
          </cell>
          <cell r="K380">
            <v>37.33999</v>
          </cell>
          <cell r="L380">
            <v>33.792940000000002</v>
          </cell>
          <cell r="M380">
            <v>27.470220000000001</v>
          </cell>
          <cell r="N380">
            <v>-139.26022</v>
          </cell>
        </row>
        <row r="381">
          <cell r="B381">
            <v>19</v>
          </cell>
          <cell r="C381" t="str">
            <v>ТЕРНОПIЛЬСЬКА ОБЛАСТЬ</v>
          </cell>
          <cell r="D381">
            <v>30344990</v>
          </cell>
          <cell r="E381" t="str">
            <v>ПП "ФАБРИКА МЕБЛIВ "НОВА"</v>
          </cell>
          <cell r="F381">
            <v>2112.5695700000001</v>
          </cell>
          <cell r="G381">
            <v>2173.48659</v>
          </cell>
          <cell r="H381">
            <v>2773.43174</v>
          </cell>
          <cell r="I381">
            <v>2901.06324</v>
          </cell>
          <cell r="J381">
            <v>727.57664999999997</v>
          </cell>
          <cell r="K381">
            <v>0</v>
          </cell>
          <cell r="L381">
            <v>0</v>
          </cell>
          <cell r="M381">
            <v>214.44746000000001</v>
          </cell>
          <cell r="N381">
            <v>127.59223</v>
          </cell>
        </row>
        <row r="382">
          <cell r="B382">
            <v>20</v>
          </cell>
          <cell r="C382" t="str">
            <v>ХАРКIВСЬКА ОБЛАСТЬ</v>
          </cell>
          <cell r="D382">
            <v>383231</v>
          </cell>
          <cell r="E382" t="str">
            <v>ЗАКРИТЕ АКЦIОНЕРНЕ ТОВАРИСТВО "ФIЛIП МОРРIС УКРАЇНА"</v>
          </cell>
          <cell r="F382">
            <v>1004091.36</v>
          </cell>
          <cell r="G382">
            <v>1006370.14</v>
          </cell>
          <cell r="H382">
            <v>1296948.27</v>
          </cell>
          <cell r="I382">
            <v>1368961.79</v>
          </cell>
          <cell r="J382">
            <v>362591.65100000001</v>
          </cell>
          <cell r="K382">
            <v>0</v>
          </cell>
          <cell r="L382">
            <v>0</v>
          </cell>
          <cell r="M382">
            <v>69566.5481</v>
          </cell>
          <cell r="N382">
            <v>69513.907800000001</v>
          </cell>
        </row>
        <row r="383">
          <cell r="B383">
            <v>20</v>
          </cell>
          <cell r="C383" t="str">
            <v>ХАРКIВСЬКА ОБЛАСТЬ</v>
          </cell>
          <cell r="D383">
            <v>1072609</v>
          </cell>
          <cell r="E383" t="str">
            <v>ПIВДЕННА ЗАЛIЗНИЦЯ</v>
          </cell>
          <cell r="F383">
            <v>414537.32</v>
          </cell>
          <cell r="G383">
            <v>414536.48300000001</v>
          </cell>
          <cell r="H383">
            <v>419324.45</v>
          </cell>
          <cell r="I383">
            <v>433856.47100000002</v>
          </cell>
          <cell r="J383">
            <v>19319.987799999999</v>
          </cell>
          <cell r="K383">
            <v>0</v>
          </cell>
          <cell r="L383">
            <v>0</v>
          </cell>
          <cell r="M383">
            <v>14423.7875</v>
          </cell>
          <cell r="N383">
            <v>14423.330400000001</v>
          </cell>
        </row>
        <row r="384">
          <cell r="B384">
            <v>20</v>
          </cell>
          <cell r="C384" t="str">
            <v>ХАРКIВСЬКА ОБЛАСТЬ</v>
          </cell>
          <cell r="D384">
            <v>25751368</v>
          </cell>
          <cell r="E384" t="str">
            <v>ШЕБЕЛИНСЬКЕ ВIДДIЛЕННЯ З ПЕРЕРОБКИ ГАЗОВОГО КОНДЕНСАТУ I НАФТИ</v>
          </cell>
          <cell r="F384">
            <v>230817.821</v>
          </cell>
          <cell r="G384">
            <v>228824.43799999999</v>
          </cell>
          <cell r="H384">
            <v>237314.33300000001</v>
          </cell>
          <cell r="I384">
            <v>257168.10399999999</v>
          </cell>
          <cell r="J384">
            <v>28343.666300000001</v>
          </cell>
          <cell r="K384">
            <v>0</v>
          </cell>
          <cell r="L384">
            <v>0</v>
          </cell>
          <cell r="M384">
            <v>17959.071499999998</v>
          </cell>
          <cell r="N384">
            <v>17958.854599999999</v>
          </cell>
        </row>
        <row r="385">
          <cell r="B385">
            <v>20</v>
          </cell>
          <cell r="C385" t="str">
            <v>ХАРКIВСЬКА ОБЛАСТЬ</v>
          </cell>
          <cell r="D385">
            <v>153146</v>
          </cell>
          <cell r="E385" t="str">
            <v>ФIЛIЯ ДОЧIРНЬОЇ КОМПАНIЇ "УКРГАЗВИДОБУВАННЯ" НАЦIОНАЛЬНОЇ АКЦIОНЕРНОЇ КОМПАНIЇ "НАФТОГАЗ УКРАЇНИ" ГАЗОПРОМИСЛОВЕ УПРАВЛIННЯ "ШЕБЕЛИНКАГАЗВИДОБУВАННЯ"</v>
          </cell>
          <cell r="F385">
            <v>234468.02100000001</v>
          </cell>
          <cell r="G385">
            <v>243632.79300000001</v>
          </cell>
          <cell r="H385">
            <v>178220.85800000001</v>
          </cell>
          <cell r="I385">
            <v>167639.10399999999</v>
          </cell>
          <cell r="J385">
            <v>-75993.688999999998</v>
          </cell>
          <cell r="K385">
            <v>161364.75</v>
          </cell>
          <cell r="L385">
            <v>13727.9035</v>
          </cell>
          <cell r="M385">
            <v>262.72228999999999</v>
          </cell>
          <cell r="N385">
            <v>179.15045000000001</v>
          </cell>
        </row>
        <row r="386">
          <cell r="B386">
            <v>20</v>
          </cell>
          <cell r="C386" t="str">
            <v>ХАРКIВСЬКА ОБЛАСТЬ</v>
          </cell>
          <cell r="D386">
            <v>31798944</v>
          </cell>
          <cell r="E386" t="str">
            <v>ТОВАРИСТВО З ОБМЕЖЕНОЮ ВIДПОВIДАЛЬНIСТЮ"ХЛВЗ"</v>
          </cell>
          <cell r="F386">
            <v>53068.734799999998</v>
          </cell>
          <cell r="G386">
            <v>76087.728400000007</v>
          </cell>
          <cell r="H386">
            <v>145546.31299999999</v>
          </cell>
          <cell r="I386">
            <v>145592.61199999999</v>
          </cell>
          <cell r="J386">
            <v>69504.883900000001</v>
          </cell>
          <cell r="K386">
            <v>0</v>
          </cell>
          <cell r="L386">
            <v>0</v>
          </cell>
          <cell r="M386">
            <v>23703.824100000002</v>
          </cell>
          <cell r="N386">
            <v>-453.70053999999999</v>
          </cell>
        </row>
        <row r="387">
          <cell r="B387">
            <v>20</v>
          </cell>
          <cell r="C387" t="str">
            <v>ХАРКIВСЬКА ОБЛАСТЬ</v>
          </cell>
          <cell r="D387">
            <v>25881266</v>
          </cell>
          <cell r="E387" t="str">
            <v>ХАРКIВСЬКЕ ВIДДIЛЕННЯ ВIДКРИТОГО АКЦIОНЕРНОГО ТОВАРИСТВА "САН IНТЕРБРЮ УКРАЇНА"</v>
          </cell>
          <cell r="F387">
            <v>3884</v>
          </cell>
          <cell r="G387">
            <v>4058</v>
          </cell>
          <cell r="H387">
            <v>88937.241699999999</v>
          </cell>
          <cell r="I387">
            <v>91371.314100000003</v>
          </cell>
          <cell r="J387">
            <v>87313.314100000003</v>
          </cell>
          <cell r="K387">
            <v>0</v>
          </cell>
          <cell r="L387">
            <v>0</v>
          </cell>
          <cell r="M387">
            <v>4761.1998199999998</v>
          </cell>
          <cell r="N387">
            <v>4587.1790000000001</v>
          </cell>
        </row>
        <row r="388">
          <cell r="B388">
            <v>20</v>
          </cell>
          <cell r="C388" t="str">
            <v>ХАРКIВСЬКА ОБЛАСТЬ</v>
          </cell>
          <cell r="D388">
            <v>5471230</v>
          </cell>
          <cell r="E388" t="str">
            <v>ВIДКРИТЕ АКЦIОНЕРНЕ ТОВАРИСТВО "ХАРКIВСЬКА ТЕЦ-5"</v>
          </cell>
          <cell r="F388">
            <v>78131.927200000006</v>
          </cell>
          <cell r="G388">
            <v>73728.129199999996</v>
          </cell>
          <cell r="H388">
            <v>64916.207000000002</v>
          </cell>
          <cell r="I388">
            <v>72312.287599999996</v>
          </cell>
          <cell r="J388">
            <v>-1415.8416</v>
          </cell>
          <cell r="K388">
            <v>0</v>
          </cell>
          <cell r="L388">
            <v>-17.348330000000001</v>
          </cell>
          <cell r="M388">
            <v>8686.8751100000009</v>
          </cell>
          <cell r="N388">
            <v>7400.7988500000001</v>
          </cell>
        </row>
        <row r="389">
          <cell r="B389">
            <v>20</v>
          </cell>
          <cell r="C389" t="str">
            <v>ХАРКIВСЬКА ОБЛАСТЬ</v>
          </cell>
          <cell r="D389">
            <v>131954</v>
          </cell>
          <cell r="E389" t="str">
            <v>АКЦIОНЕРНА КОМПАНIЯ "ХАРКIВОБЛЕНЕРГО"</v>
          </cell>
          <cell r="F389">
            <v>28302.047600000002</v>
          </cell>
          <cell r="G389">
            <v>27190.957600000002</v>
          </cell>
          <cell r="H389">
            <v>50264.669800000003</v>
          </cell>
          <cell r="I389">
            <v>50794.9928</v>
          </cell>
          <cell r="J389">
            <v>23604.035199999998</v>
          </cell>
          <cell r="K389">
            <v>409.78940999999998</v>
          </cell>
          <cell r="L389">
            <v>409.78940999999998</v>
          </cell>
          <cell r="M389">
            <v>943.84069</v>
          </cell>
          <cell r="N389">
            <v>940.11237000000006</v>
          </cell>
        </row>
        <row r="390">
          <cell r="B390">
            <v>20</v>
          </cell>
          <cell r="C390" t="str">
            <v>ХАРКIВСЬКА ОБЛАСТЬ</v>
          </cell>
          <cell r="D390">
            <v>9807750</v>
          </cell>
          <cell r="E390" t="str">
            <v>АКЦIОНЕРНИЙ КОМЕРЦIЙНИЙ IННОВАЦIЙНИЙ БАНК "УКРСИББАНК"</v>
          </cell>
          <cell r="F390">
            <v>12683.662</v>
          </cell>
          <cell r="G390">
            <v>12068.3469</v>
          </cell>
          <cell r="H390">
            <v>41527.910100000001</v>
          </cell>
          <cell r="I390">
            <v>46384.308700000001</v>
          </cell>
          <cell r="J390">
            <v>34315.961799999997</v>
          </cell>
          <cell r="K390">
            <v>0</v>
          </cell>
          <cell r="L390">
            <v>0</v>
          </cell>
          <cell r="M390">
            <v>5565.6551499999996</v>
          </cell>
          <cell r="N390">
            <v>4845.7415799999999</v>
          </cell>
        </row>
        <row r="391">
          <cell r="B391">
            <v>20</v>
          </cell>
          <cell r="C391" t="str">
            <v>ХАРКIВСЬКА ОБЛАСТЬ</v>
          </cell>
          <cell r="D391">
            <v>25617463</v>
          </cell>
          <cell r="E391" t="str">
            <v>ГАЗОПРОМИСЛОВЕ УПРАВЛIННЯ "ХАРКIВГАЗВИДОБУВАННЯ" ДОЧIРНЬОЇ КОМПАНIЇ "УКРГАЗВИДОБУВАННЯ" НАЦIОНАЛЬНОЇ АКЦIОНЕРНОЇ КОМПАНIЇ "НАФТОГАЗ УКРАЇНИ"</v>
          </cell>
          <cell r="F391">
            <v>49023.897400000002</v>
          </cell>
          <cell r="G391">
            <v>47540.8217</v>
          </cell>
          <cell r="H391">
            <v>27303.439900000001</v>
          </cell>
          <cell r="I391">
            <v>42985.558799999999</v>
          </cell>
          <cell r="J391">
            <v>-4555.2628999999997</v>
          </cell>
          <cell r="K391">
            <v>31049.101600000002</v>
          </cell>
          <cell r="L391">
            <v>-16434.949000000001</v>
          </cell>
          <cell r="M391">
            <v>161.91368</v>
          </cell>
          <cell r="N391">
            <v>68.134500000000003</v>
          </cell>
        </row>
        <row r="392">
          <cell r="B392">
            <v>20</v>
          </cell>
          <cell r="C392" t="str">
            <v>ХАРКIВСЬКА ОБЛАСТЬ</v>
          </cell>
          <cell r="D392">
            <v>24486154</v>
          </cell>
          <cell r="E392" t="str">
            <v>ЗАКРИТЕ АКЦIОНЕРНЕ ТОВАРИСТВО ЗАКРИТЕ АКЦIОНЕРНЕ ТОВАРИСТВО "ЛЮБОТИНСЬКИЙ ЗАВОД "ПРОДТОВАРИ"</v>
          </cell>
          <cell r="F392">
            <v>47823.4064</v>
          </cell>
          <cell r="G392">
            <v>48952.474399999999</v>
          </cell>
          <cell r="H392">
            <v>34122.070699999997</v>
          </cell>
          <cell r="I392">
            <v>42209.769099999998</v>
          </cell>
          <cell r="J392">
            <v>-6742.7052999999996</v>
          </cell>
          <cell r="K392">
            <v>0</v>
          </cell>
          <cell r="L392">
            <v>0</v>
          </cell>
          <cell r="M392">
            <v>13442.4535</v>
          </cell>
          <cell r="N392">
            <v>7586.9183599999997</v>
          </cell>
        </row>
        <row r="393">
          <cell r="B393">
            <v>20</v>
          </cell>
          <cell r="C393" t="str">
            <v>ХАРКIВСЬКА ОБЛАСТЬ</v>
          </cell>
          <cell r="D393">
            <v>25182114</v>
          </cell>
          <cell r="E393" t="str">
            <v>ФIЛIЯ ЗАКРИТОГО АКЦIОНЕРНОГО ТОВАРИСТВА "КИЇВСТАР ДЖ.ЕС.ЕМ." У МIСТI ХАРКОВI</v>
          </cell>
          <cell r="F393">
            <v>19229.306100000002</v>
          </cell>
          <cell r="G393">
            <v>19229.265899999999</v>
          </cell>
          <cell r="H393">
            <v>39723.358</v>
          </cell>
          <cell r="I393">
            <v>39723.367400000003</v>
          </cell>
          <cell r="J393">
            <v>20494.101500000001</v>
          </cell>
          <cell r="K393">
            <v>0</v>
          </cell>
          <cell r="L393">
            <v>0</v>
          </cell>
          <cell r="M393">
            <v>23.974080000000001</v>
          </cell>
          <cell r="N393">
            <v>9.4000000000000004E-3</v>
          </cell>
        </row>
        <row r="394">
          <cell r="B394">
            <v>20</v>
          </cell>
          <cell r="C394" t="str">
            <v>ХАРКIВСЬКА ОБЛАСТЬ</v>
          </cell>
          <cell r="D394">
            <v>5471247</v>
          </cell>
          <cell r="E394" t="str">
            <v>ЗМIЇВСЬКА ТЕПЛОВА ЕЛЕКТРИЧНА СТАНЦIЯ ВIДКРИТОГО АКЦIОНЕРНОГО ТОВАРИСТВА "ДЕРЖАВНА ЕНЕРГОГЕНЕРОУЮЧА КОМПАНIЯ "ЦЕНТРЕНЕРГО"</v>
          </cell>
          <cell r="F394">
            <v>20455.483400000001</v>
          </cell>
          <cell r="G394">
            <v>17440.053599999999</v>
          </cell>
          <cell r="H394">
            <v>32450.448799999998</v>
          </cell>
          <cell r="I394">
            <v>38459.513099999996</v>
          </cell>
          <cell r="J394">
            <v>21019.4594</v>
          </cell>
          <cell r="K394">
            <v>0</v>
          </cell>
          <cell r="L394">
            <v>-3176.2354</v>
          </cell>
          <cell r="M394">
            <v>2864.3596499999999</v>
          </cell>
          <cell r="N394">
            <v>2848.6310699999999</v>
          </cell>
        </row>
        <row r="395">
          <cell r="B395">
            <v>20</v>
          </cell>
          <cell r="C395" t="str">
            <v>ХАРКIВСЬКА ОБЛАСТЬ</v>
          </cell>
          <cell r="D395">
            <v>293060</v>
          </cell>
          <cell r="E395" t="str">
            <v>ВIДКРИТЕ АКЦIОНЕРНЕ ТОВАРИСТВО "БАЛЦЕМ"</v>
          </cell>
          <cell r="F395">
            <v>22600.9781</v>
          </cell>
          <cell r="G395">
            <v>23543.176800000001</v>
          </cell>
          <cell r="H395">
            <v>36469.405100000004</v>
          </cell>
          <cell r="I395">
            <v>34873.102099999996</v>
          </cell>
          <cell r="J395">
            <v>11329.925300000001</v>
          </cell>
          <cell r="K395">
            <v>0</v>
          </cell>
          <cell r="L395">
            <v>0</v>
          </cell>
          <cell r="M395">
            <v>560.57390999999996</v>
          </cell>
          <cell r="N395">
            <v>-1596.6814999999999</v>
          </cell>
        </row>
        <row r="396">
          <cell r="B396">
            <v>20</v>
          </cell>
          <cell r="C396" t="str">
            <v>ХАРКIВСЬКА ОБЛАСТЬ</v>
          </cell>
          <cell r="D396">
            <v>24489052</v>
          </cell>
          <cell r="E396" t="str">
            <v>ПIВНIЧНЕ ТЕРИТОРIАЛЬНЕ УПРАВЛIННЯ - ВIДОКРЕМЛЕНИЙ ПIДРОЗДIЛ ЗАКРИТОГО АКЦIОНЕРНОГО ТОВАРИСТВА "УКРАЇНСЬКИЙ МОБIЛЬНИЙ ЗВ'ЯЗОК"</v>
          </cell>
          <cell r="F396">
            <v>19441.974999999999</v>
          </cell>
          <cell r="G396">
            <v>19441.974999999999</v>
          </cell>
          <cell r="H396">
            <v>27947.061000000002</v>
          </cell>
          <cell r="I396">
            <v>27947.061000000002</v>
          </cell>
          <cell r="J396">
            <v>8505.0859999999993</v>
          </cell>
          <cell r="K396">
            <v>0</v>
          </cell>
          <cell r="L396">
            <v>0</v>
          </cell>
          <cell r="M396">
            <v>0.41929</v>
          </cell>
          <cell r="N396">
            <v>0</v>
          </cell>
        </row>
        <row r="397">
          <cell r="B397">
            <v>20</v>
          </cell>
          <cell r="C397" t="str">
            <v>ХАРКIВСЬКА ОБЛАСТЬ</v>
          </cell>
          <cell r="D397">
            <v>5762269</v>
          </cell>
          <cell r="E397" t="str">
            <v>ВIДКРИТЕ АКЦIОНЕРНЕ ТОВАРИСТВО "ТУРБОАТОМ"</v>
          </cell>
          <cell r="F397">
            <v>10497.4133</v>
          </cell>
          <cell r="G397">
            <v>13179.155199999999</v>
          </cell>
          <cell r="H397">
            <v>29305.3403</v>
          </cell>
          <cell r="I397">
            <v>27152.996999999999</v>
          </cell>
          <cell r="J397">
            <v>13973.8418</v>
          </cell>
          <cell r="K397">
            <v>0</v>
          </cell>
          <cell r="L397">
            <v>0</v>
          </cell>
          <cell r="M397">
            <v>2436.5290500000001</v>
          </cell>
          <cell r="N397">
            <v>-2196.672</v>
          </cell>
        </row>
        <row r="398">
          <cell r="B398">
            <v>20</v>
          </cell>
          <cell r="C398" t="str">
            <v>ХАРКIВСЬКА ОБЛАСТЬ</v>
          </cell>
          <cell r="D398">
            <v>31557119</v>
          </cell>
          <cell r="E398" t="str">
            <v>КОМУНАЛЬНЕ ПIДПРИЄМСТВО "ХАРКIВСЬКI ТЕПЛОВI МЕРЕЖI"</v>
          </cell>
          <cell r="F398">
            <v>21174.293699999998</v>
          </cell>
          <cell r="G398">
            <v>20839.795600000001</v>
          </cell>
          <cell r="H398">
            <v>22667.7343</v>
          </cell>
          <cell r="I398">
            <v>22814.1525</v>
          </cell>
          <cell r="J398">
            <v>1974.35688</v>
          </cell>
          <cell r="K398">
            <v>0</v>
          </cell>
          <cell r="L398">
            <v>0</v>
          </cell>
          <cell r="M398">
            <v>213.01517000000001</v>
          </cell>
          <cell r="N398">
            <v>146.41811000000001</v>
          </cell>
        </row>
        <row r="399">
          <cell r="B399">
            <v>20</v>
          </cell>
          <cell r="C399" t="str">
            <v>ХАРКIВСЬКА ОБЛАСТЬ</v>
          </cell>
          <cell r="D399">
            <v>165712</v>
          </cell>
          <cell r="E399" t="str">
            <v>ВIДКРИТЕ АКЦIОНЕРНЕ ТОВАРИСТВО "ХАРКIВСЬКИЙ МАШИНОБУДIВНИЙ ЗАВОД "СВIТЛО ШАХТАРЯ"</v>
          </cell>
          <cell r="F399">
            <v>31568.373200000002</v>
          </cell>
          <cell r="G399">
            <v>31678.270199999999</v>
          </cell>
          <cell r="H399">
            <v>21834.415700000001</v>
          </cell>
          <cell r="I399">
            <v>22626.204900000001</v>
          </cell>
          <cell r="J399">
            <v>-9052.0653000000002</v>
          </cell>
          <cell r="K399">
            <v>0</v>
          </cell>
          <cell r="L399">
            <v>0</v>
          </cell>
          <cell r="M399">
            <v>1017.3103</v>
          </cell>
          <cell r="N399">
            <v>791.78734999999995</v>
          </cell>
        </row>
        <row r="400">
          <cell r="B400">
            <v>20</v>
          </cell>
          <cell r="C400" t="str">
            <v>ХАРКIВСЬКА ОБЛАСТЬ</v>
          </cell>
          <cell r="D400">
            <v>3359500</v>
          </cell>
          <cell r="E400" t="str">
            <v>ВIДКРИТЕ АКЦIОНЕРНЕ ТОВАРИСТВО "ХАРКIВГАЗ"</v>
          </cell>
          <cell r="F400">
            <v>17139.559499999999</v>
          </cell>
          <cell r="G400">
            <v>16973.0255</v>
          </cell>
          <cell r="H400">
            <v>19343.3115</v>
          </cell>
          <cell r="I400">
            <v>21576.0046</v>
          </cell>
          <cell r="J400">
            <v>4602.9791400000004</v>
          </cell>
          <cell r="K400">
            <v>0</v>
          </cell>
          <cell r="L400">
            <v>0</v>
          </cell>
          <cell r="M400">
            <v>2229.9612299999999</v>
          </cell>
          <cell r="N400">
            <v>2220.67668</v>
          </cell>
        </row>
        <row r="401">
          <cell r="B401">
            <v>20</v>
          </cell>
          <cell r="C401" t="str">
            <v>ХАРКIВСЬКА ОБЛАСТЬ</v>
          </cell>
          <cell r="D401">
            <v>447451</v>
          </cell>
          <cell r="E401" t="str">
            <v>АКЦIОНЕРНЕ ТОВАРИСТВО ВIДКРИТОГО ТИПУ "ХАРКIВСЬКИЙ МОЛОЧНИЙ КОМБIНАТ"</v>
          </cell>
          <cell r="F401">
            <v>10283.7652</v>
          </cell>
          <cell r="G401">
            <v>10251.443499999999</v>
          </cell>
          <cell r="H401">
            <v>20584.9447</v>
          </cell>
          <cell r="I401">
            <v>21494.7225</v>
          </cell>
          <cell r="J401">
            <v>11243.279</v>
          </cell>
          <cell r="K401">
            <v>0</v>
          </cell>
          <cell r="L401">
            <v>0</v>
          </cell>
          <cell r="M401">
            <v>1155.42552</v>
          </cell>
          <cell r="N401">
            <v>909.77778000000001</v>
          </cell>
        </row>
        <row r="402">
          <cell r="B402">
            <v>21</v>
          </cell>
          <cell r="C402" t="str">
            <v>ХЕРСОНСЬКА ОБЛАСТЬ</v>
          </cell>
          <cell r="D402">
            <v>413475</v>
          </cell>
          <cell r="E402" t="str">
            <v>ВIДКРИТЕ АКЦIОНЕРНЕ ТОВАРИСТВО "АГРОПРОМИСЛОВА ФIРМА ТАВРIЯ"</v>
          </cell>
          <cell r="F402">
            <v>22501.263900000002</v>
          </cell>
          <cell r="G402">
            <v>20149.000700000001</v>
          </cell>
          <cell r="H402">
            <v>20187.718400000002</v>
          </cell>
          <cell r="I402">
            <v>21299.992300000002</v>
          </cell>
          <cell r="J402">
            <v>1150.9916599999999</v>
          </cell>
          <cell r="K402">
            <v>0</v>
          </cell>
          <cell r="L402">
            <v>0</v>
          </cell>
          <cell r="M402">
            <v>2553.4976700000002</v>
          </cell>
          <cell r="N402">
            <v>-199.65380999999999</v>
          </cell>
        </row>
        <row r="403">
          <cell r="B403">
            <v>21</v>
          </cell>
          <cell r="C403" t="str">
            <v>ХЕРСОНСЬКА ОБЛАСТЬ</v>
          </cell>
          <cell r="D403">
            <v>130978</v>
          </cell>
          <cell r="E403" t="str">
            <v>ФIЛIЯ "КАХОВСЬКА ГЕС IМЕНI П.С.НЕПОРОЖНЬОГО" ВIДКРИТОГО АКЦIОНЕРНОГО ТОВАРИСТВА "УКРГIДРОЕНЕРГО"</v>
          </cell>
          <cell r="F403">
            <v>11499.5072</v>
          </cell>
          <cell r="G403">
            <v>11982.293600000001</v>
          </cell>
          <cell r="H403">
            <v>15221.2639</v>
          </cell>
          <cell r="I403">
            <v>14545.4475</v>
          </cell>
          <cell r="J403">
            <v>2563.1538999999998</v>
          </cell>
          <cell r="K403">
            <v>0</v>
          </cell>
          <cell r="L403">
            <v>0</v>
          </cell>
          <cell r="M403">
            <v>102.85571</v>
          </cell>
          <cell r="N403">
            <v>-675.81641000000002</v>
          </cell>
        </row>
        <row r="404">
          <cell r="B404">
            <v>21</v>
          </cell>
          <cell r="C404" t="str">
            <v>ХЕРСОНСЬКА ОБЛАСТЬ</v>
          </cell>
          <cell r="D404">
            <v>5396638</v>
          </cell>
          <cell r="E404" t="str">
            <v>ВIДКРИТЕ АКЦIОНЕРНЕ ТОВАРИСТВО "ЕНЕРГОПОСТАЧАЛЬНА КОМПАНIЯ "ХЕРСОНОБЛЕНЕРГО"</v>
          </cell>
          <cell r="F404">
            <v>13356.318300000001</v>
          </cell>
          <cell r="G404">
            <v>13521.2983</v>
          </cell>
          <cell r="H404">
            <v>12613.658799999999</v>
          </cell>
          <cell r="I404">
            <v>12833.302</v>
          </cell>
          <cell r="J404">
            <v>-687.99638000000004</v>
          </cell>
          <cell r="K404">
            <v>0</v>
          </cell>
          <cell r="L404">
            <v>0</v>
          </cell>
          <cell r="M404">
            <v>262.64317999999997</v>
          </cell>
          <cell r="N404">
            <v>134.76418000000001</v>
          </cell>
        </row>
        <row r="405">
          <cell r="B405">
            <v>21</v>
          </cell>
          <cell r="C405" t="str">
            <v>ХЕРСОНСЬКА ОБЛАСТЬ</v>
          </cell>
          <cell r="D405">
            <v>24106105</v>
          </cell>
          <cell r="E405" t="str">
            <v>ЗАКРИТЕ АКЦIОНЕРНЕ ТОВАРИСТВО "ЧУМАК"</v>
          </cell>
          <cell r="F405">
            <v>-4055.7015000000001</v>
          </cell>
          <cell r="G405">
            <v>1216.4386300000001</v>
          </cell>
          <cell r="H405">
            <v>1848.5020099999999</v>
          </cell>
          <cell r="I405">
            <v>5600.5032499999998</v>
          </cell>
          <cell r="J405">
            <v>4384.0646200000001</v>
          </cell>
          <cell r="K405">
            <v>0</v>
          </cell>
          <cell r="L405">
            <v>0</v>
          </cell>
          <cell r="M405">
            <v>10182.3151</v>
          </cell>
          <cell r="N405">
            <v>3739.5144399999999</v>
          </cell>
        </row>
        <row r="406">
          <cell r="B406">
            <v>21</v>
          </cell>
          <cell r="C406" t="str">
            <v>ХЕРСОНСЬКА ОБЛАСТЬ</v>
          </cell>
          <cell r="D406">
            <v>3355726</v>
          </cell>
          <cell r="E406" t="str">
            <v>МIСЬКЕ КОМУНАЛЬНЕ ПIДПРИЄМСТВО "ВИРОБНИЧЕ УПРАВЛIННЯ ВОДОПРОВIДНО- КАНАЛIЗАЦIЙНОГО ГОСПОДАРСТВА МIСТА ХЕРСОНА"</v>
          </cell>
          <cell r="F406">
            <v>3234.1822900000002</v>
          </cell>
          <cell r="G406">
            <v>4119.4029899999996</v>
          </cell>
          <cell r="H406">
            <v>5095.6124200000004</v>
          </cell>
          <cell r="I406">
            <v>5574.7358700000004</v>
          </cell>
          <cell r="J406">
            <v>1455.3328799999999</v>
          </cell>
          <cell r="K406">
            <v>0</v>
          </cell>
          <cell r="L406">
            <v>0</v>
          </cell>
          <cell r="M406">
            <v>621.87572</v>
          </cell>
          <cell r="N406">
            <v>468.99135999999999</v>
          </cell>
        </row>
        <row r="407">
          <cell r="B407">
            <v>21</v>
          </cell>
          <cell r="C407" t="str">
            <v>ХЕРСОНСЬКА ОБЛАСТЬ</v>
          </cell>
          <cell r="D407">
            <v>3355353</v>
          </cell>
          <cell r="E407" t="str">
            <v>ВIДКРИТЕ АКЦIОНЕРНЕ ТОВАРИСТВО ПО ГАЗОПОСТАЧАННЮ ТА ГАЗИФIКАЦIЇ "ХЕРСОНГАЗ"</v>
          </cell>
          <cell r="F407">
            <v>2615.52169</v>
          </cell>
          <cell r="G407">
            <v>2647.7628599999998</v>
          </cell>
          <cell r="H407">
            <v>4824.4424099999997</v>
          </cell>
          <cell r="I407">
            <v>5419.0271199999997</v>
          </cell>
          <cell r="J407">
            <v>2771.2642599999999</v>
          </cell>
          <cell r="K407">
            <v>0</v>
          </cell>
          <cell r="L407">
            <v>0</v>
          </cell>
          <cell r="M407">
            <v>646.14923999999996</v>
          </cell>
          <cell r="N407">
            <v>594.57362000000001</v>
          </cell>
        </row>
        <row r="408">
          <cell r="B408">
            <v>21</v>
          </cell>
          <cell r="C408" t="str">
            <v>ХЕРСОНСЬКА ОБЛАСТЬ</v>
          </cell>
          <cell r="D408">
            <v>31918234</v>
          </cell>
          <cell r="E408" t="str">
            <v>ДОЧIРНЄ ПIДПРИЄМСТВО "ХЕРСОНСЬКИЙ ОБЛАВТОДОР" ВIДКРИТОГО АКЦIОНЕРНОГО ТОВАРИСТВА "ДЕРЖАВНА АКЦIОНЕРНА КОМПАНIЯ "АВТОМОБIЛЬНI ДОРОГИ УКРАЇНИ"</v>
          </cell>
          <cell r="F408">
            <v>3414.2048300000001</v>
          </cell>
          <cell r="G408">
            <v>3413.7813500000002</v>
          </cell>
          <cell r="H408">
            <v>4963.2338499999996</v>
          </cell>
          <cell r="I408">
            <v>5342.3238499999998</v>
          </cell>
          <cell r="J408">
            <v>1928.5425</v>
          </cell>
          <cell r="K408">
            <v>0</v>
          </cell>
          <cell r="L408">
            <v>0</v>
          </cell>
          <cell r="M408">
            <v>474.62581999999998</v>
          </cell>
          <cell r="N408">
            <v>379.08789999999999</v>
          </cell>
        </row>
        <row r="409">
          <cell r="B409">
            <v>21</v>
          </cell>
          <cell r="C409" t="str">
            <v>ХЕРСОНСЬКА ОБЛАСТЬ</v>
          </cell>
          <cell r="D409">
            <v>22755934</v>
          </cell>
          <cell r="E409" t="str">
            <v>ХЕРСОНСЬКА ФIЛIЯ УКРАЇНСЬКО-НIМЕЦЬКО-ГОЛАНДСЬКО-ДАТСЬКОГО СП "УКРАЇНСЬКИЙ МОБIЛЬНИЙ ЗВ'ЯЗОК"</v>
          </cell>
          <cell r="F409">
            <v>4081.39</v>
          </cell>
          <cell r="G409">
            <v>4081.39</v>
          </cell>
          <cell r="H409">
            <v>5276.3639999999996</v>
          </cell>
          <cell r="I409">
            <v>5276.3639999999996</v>
          </cell>
          <cell r="J409">
            <v>1194.9739999999999</v>
          </cell>
          <cell r="K409">
            <v>0</v>
          </cell>
          <cell r="L409">
            <v>0</v>
          </cell>
          <cell r="M409">
            <v>0.12389</v>
          </cell>
          <cell r="N409">
            <v>0</v>
          </cell>
        </row>
        <row r="410">
          <cell r="B410">
            <v>21</v>
          </cell>
          <cell r="C410" t="str">
            <v>ХЕРСОНСЬКА ОБЛАСТЬ</v>
          </cell>
          <cell r="D410">
            <v>131771</v>
          </cell>
          <cell r="E410" t="str">
            <v>ВIДКРИТЕ АКЦIОНЕРНЕ ТОВАРИСТВО "ХЕРСОНСЬКА ТЕПЛОЕЛЕКТРОЦЕНТРАЛЬ"</v>
          </cell>
          <cell r="F410">
            <v>6426.0226899999998</v>
          </cell>
          <cell r="G410">
            <v>4429.8744800000004</v>
          </cell>
          <cell r="H410">
            <v>2529.2627299999999</v>
          </cell>
          <cell r="I410">
            <v>4955.1886299999996</v>
          </cell>
          <cell r="J410">
            <v>525.31415000000004</v>
          </cell>
          <cell r="K410">
            <v>0</v>
          </cell>
          <cell r="L410">
            <v>-1831.9165</v>
          </cell>
          <cell r="M410">
            <v>605.57479999999998</v>
          </cell>
          <cell r="N410">
            <v>605.54998000000001</v>
          </cell>
        </row>
        <row r="411">
          <cell r="B411">
            <v>21</v>
          </cell>
          <cell r="C411" t="str">
            <v>ХЕРСОНСЬКА ОБЛАСТЬ</v>
          </cell>
          <cell r="D411">
            <v>3150208</v>
          </cell>
          <cell r="E411" t="str">
            <v>"ХЕРСОНСЬКИЙ РIЧКОВИЙ ПОРТ" АКЦIОНЕРНОЇ СУДНОПЛАВНОЇ КОМПАНIЇ "УКРРIЧФЛОТ"</v>
          </cell>
          <cell r="F411">
            <v>2330.1102599999999</v>
          </cell>
          <cell r="G411">
            <v>2187.0569099999998</v>
          </cell>
          <cell r="H411">
            <v>4442.13526</v>
          </cell>
          <cell r="I411">
            <v>4368.5294000000004</v>
          </cell>
          <cell r="J411">
            <v>2181.4724900000001</v>
          </cell>
          <cell r="K411">
            <v>126.07953000000001</v>
          </cell>
          <cell r="L411">
            <v>126.07953000000001</v>
          </cell>
          <cell r="M411">
            <v>2.6903600000000001</v>
          </cell>
          <cell r="N411">
            <v>-51.345329999999997</v>
          </cell>
        </row>
        <row r="412">
          <cell r="B412">
            <v>21</v>
          </cell>
          <cell r="C412" t="str">
            <v>ХЕРСОНСЬКА ОБЛАСТЬ</v>
          </cell>
          <cell r="D412">
            <v>1125695</v>
          </cell>
          <cell r="E412" t="str">
            <v>ДЕРЖАВНЕ ПIДПРИЄМСТВО ХЕРСОНСЬКИЙ МОРСЬКИЙ ТОРГОВЕЛЬНИЙ ПОРТ</v>
          </cell>
          <cell r="F412">
            <v>4037.7872200000002</v>
          </cell>
          <cell r="G412">
            <v>2585.9516699999999</v>
          </cell>
          <cell r="H412">
            <v>4490.6986800000004</v>
          </cell>
          <cell r="I412">
            <v>4067.54846</v>
          </cell>
          <cell r="J412">
            <v>1481.5967900000001</v>
          </cell>
          <cell r="K412">
            <v>0</v>
          </cell>
          <cell r="L412">
            <v>0</v>
          </cell>
          <cell r="M412">
            <v>1008.19084</v>
          </cell>
          <cell r="N412">
            <v>-447.45731999999998</v>
          </cell>
        </row>
        <row r="413">
          <cell r="B413">
            <v>21</v>
          </cell>
          <cell r="C413" t="str">
            <v>ХЕРСОНСЬКА ОБЛАСТЬ</v>
          </cell>
          <cell r="D413">
            <v>30769085</v>
          </cell>
          <cell r="E413" t="str">
            <v>ЗАКРИТЕ АКЦIОНЕРНЕ ТОВАРИСТВО "ЗАВОД КРУПНИХ ЕЛЕКТРИЧНИХ МАШИН"</v>
          </cell>
          <cell r="F413">
            <v>-1135.3671999999999</v>
          </cell>
          <cell r="G413">
            <v>-1674.6275000000001</v>
          </cell>
          <cell r="H413">
            <v>5360.1515799999997</v>
          </cell>
          <cell r="I413">
            <v>3980.8085799999999</v>
          </cell>
          <cell r="J413">
            <v>5655.4361099999996</v>
          </cell>
          <cell r="K413">
            <v>0</v>
          </cell>
          <cell r="L413">
            <v>0</v>
          </cell>
          <cell r="M413">
            <v>18.008040000000001</v>
          </cell>
          <cell r="N413">
            <v>-1511.3379</v>
          </cell>
        </row>
        <row r="414">
          <cell r="B414">
            <v>21</v>
          </cell>
          <cell r="C414" t="str">
            <v>ХЕРСОНСЬКА ОБЛАСТЬ</v>
          </cell>
          <cell r="D414">
            <v>31489175</v>
          </cell>
          <cell r="E414" t="str">
            <v>ЗАКРИТЕ АКЦIОНЕРНЕ ТОВАРИСТВО "МОЛОЧНИЙ ЗАВОД "РОДИЧ"</v>
          </cell>
          <cell r="F414">
            <v>274.57249999999999</v>
          </cell>
          <cell r="G414">
            <v>182.89989</v>
          </cell>
          <cell r="H414">
            <v>3549.6995099999999</v>
          </cell>
          <cell r="I414">
            <v>3598.0341400000002</v>
          </cell>
          <cell r="J414">
            <v>3415.1342500000001</v>
          </cell>
          <cell r="K414">
            <v>0</v>
          </cell>
          <cell r="L414">
            <v>0</v>
          </cell>
          <cell r="M414">
            <v>61.657809999999998</v>
          </cell>
          <cell r="N414">
            <v>48.334040000000002</v>
          </cell>
        </row>
        <row r="415">
          <cell r="B415">
            <v>21</v>
          </cell>
          <cell r="C415" t="str">
            <v>ХЕРСОНСЬКА ОБЛАСТЬ</v>
          </cell>
          <cell r="D415">
            <v>213196</v>
          </cell>
          <cell r="E415" t="str">
            <v>ВIДКРИТЕ АКЦIОНЕРНЕ ТОВАРИСТВО ПIВДЕННИЙ ЕЛЕКТРОМАШИНОБУДIВНИЙ ЗАВОД</v>
          </cell>
          <cell r="F415">
            <v>57.159370000000003</v>
          </cell>
          <cell r="G415">
            <v>262.90800000000002</v>
          </cell>
          <cell r="H415">
            <v>-864.31111999999996</v>
          </cell>
          <cell r="I415">
            <v>3361.5084400000001</v>
          </cell>
          <cell r="J415">
            <v>3098.6004400000002</v>
          </cell>
          <cell r="K415">
            <v>0.42982999999999999</v>
          </cell>
          <cell r="L415">
            <v>-3914.6803</v>
          </cell>
          <cell r="M415">
            <v>1.8562399999999999</v>
          </cell>
          <cell r="N415">
            <v>1.8562399999999999</v>
          </cell>
        </row>
        <row r="416">
          <cell r="B416">
            <v>21</v>
          </cell>
          <cell r="C416" t="str">
            <v>ХЕРСОНСЬКА ОБЛАСТЬ</v>
          </cell>
          <cell r="D416">
            <v>14113570</v>
          </cell>
          <cell r="E416" t="str">
            <v>ПРИВАТНЕ ПIДПРИЄМСТВО "КОМПЛЕКТАВТОДОР"</v>
          </cell>
          <cell r="F416">
            <v>764.91789000000006</v>
          </cell>
          <cell r="G416">
            <v>737.66308000000004</v>
          </cell>
          <cell r="H416">
            <v>2659.55204</v>
          </cell>
          <cell r="I416">
            <v>2632.7100799999998</v>
          </cell>
          <cell r="J416">
            <v>1895.047</v>
          </cell>
          <cell r="K416">
            <v>0</v>
          </cell>
          <cell r="L416">
            <v>0</v>
          </cell>
          <cell r="M416">
            <v>23.269760000000002</v>
          </cell>
          <cell r="N416">
            <v>-27.003260000000001</v>
          </cell>
        </row>
        <row r="417">
          <cell r="B417">
            <v>21</v>
          </cell>
          <cell r="C417" t="str">
            <v>ХЕРСОНСЬКА ОБЛАСТЬ</v>
          </cell>
          <cell r="D417">
            <v>30330160</v>
          </cell>
          <cell r="E417" t="str">
            <v>ПРИВАТНЕ ПIДПРИЄМСТВО "МАВI"</v>
          </cell>
          <cell r="F417">
            <v>-364.81700000000001</v>
          </cell>
          <cell r="G417">
            <v>488.4</v>
          </cell>
          <cell r="H417">
            <v>1961.7660100000001</v>
          </cell>
          <cell r="I417">
            <v>2407.9991</v>
          </cell>
          <cell r="J417">
            <v>1919.5990999999999</v>
          </cell>
          <cell r="K417">
            <v>0</v>
          </cell>
          <cell r="L417">
            <v>0</v>
          </cell>
          <cell r="M417">
            <v>801.16128000000003</v>
          </cell>
          <cell r="N417">
            <v>194.61607000000001</v>
          </cell>
        </row>
        <row r="418">
          <cell r="B418">
            <v>21</v>
          </cell>
          <cell r="C418" t="str">
            <v>ХЕРСОНСЬКА ОБЛАСТЬ</v>
          </cell>
          <cell r="D418">
            <v>8597032</v>
          </cell>
          <cell r="E418" t="str">
            <v>ВIДДIЛ ДЕРЖАВНОЇ СЛУЖБИ ОХОРОНИ ПРИ УМВС УКРАЇНИ В ХЕРСОНСЬКIЙ ОБЛАСТI</v>
          </cell>
          <cell r="F418">
            <v>1859.38841</v>
          </cell>
          <cell r="G418">
            <v>1861.3789300000001</v>
          </cell>
          <cell r="H418">
            <v>2025.5018299999999</v>
          </cell>
          <cell r="I418">
            <v>2211.2166299999999</v>
          </cell>
          <cell r="J418">
            <v>349.83769999999998</v>
          </cell>
          <cell r="K418">
            <v>0</v>
          </cell>
          <cell r="L418">
            <v>0</v>
          </cell>
          <cell r="M418">
            <v>190.51035999999999</v>
          </cell>
          <cell r="N418">
            <v>185.71481</v>
          </cell>
        </row>
        <row r="419">
          <cell r="B419">
            <v>21</v>
          </cell>
          <cell r="C419" t="str">
            <v>ХЕРСОНСЬКА ОБЛАСТЬ</v>
          </cell>
          <cell r="D419">
            <v>21290781</v>
          </cell>
          <cell r="E419" t="str">
            <v>ТОВАРИСТВО З ОБМЕЖЕНОЮ ВIДПОВIДАЛЬНIСТЮ "МКП ПРОЗЕРПIНА"</v>
          </cell>
          <cell r="F419">
            <v>1937.46794</v>
          </cell>
          <cell r="G419">
            <v>1201.5569399999999</v>
          </cell>
          <cell r="H419">
            <v>1938.70667</v>
          </cell>
          <cell r="I419">
            <v>2207.04567</v>
          </cell>
          <cell r="J419">
            <v>1005.48873</v>
          </cell>
          <cell r="K419">
            <v>0</v>
          </cell>
          <cell r="L419">
            <v>0</v>
          </cell>
          <cell r="M419">
            <v>143.41101</v>
          </cell>
          <cell r="N419">
            <v>143.33769000000001</v>
          </cell>
        </row>
        <row r="420">
          <cell r="B420">
            <v>21</v>
          </cell>
          <cell r="C420" t="str">
            <v>ХЕРСОНСЬКА ОБЛАСТЬ</v>
          </cell>
          <cell r="D420">
            <v>100256</v>
          </cell>
          <cell r="E420" t="str">
            <v>ВIДКРИТЕ АКЦIОНЕРНЕ ТОВАРИСТВО "НОВОКАХОВСЬКИЙ ЗАВОД "УКРГIДРОМЕХ"</v>
          </cell>
          <cell r="F420">
            <v>47.475589999999997</v>
          </cell>
          <cell r="G420">
            <v>-2766.1203</v>
          </cell>
          <cell r="H420">
            <v>2386.7337499999999</v>
          </cell>
          <cell r="I420">
            <v>2204.1644799999999</v>
          </cell>
          <cell r="J420">
            <v>4970.2848199999999</v>
          </cell>
          <cell r="K420">
            <v>0</v>
          </cell>
          <cell r="L420">
            <v>0</v>
          </cell>
          <cell r="M420">
            <v>0.95660000000000001</v>
          </cell>
          <cell r="N420">
            <v>-182.56926999999999</v>
          </cell>
        </row>
        <row r="421">
          <cell r="B421">
            <v>21</v>
          </cell>
          <cell r="C421" t="str">
            <v>ХЕРСОНСЬКА ОБЛАСТЬ</v>
          </cell>
          <cell r="D421">
            <v>21273392</v>
          </cell>
          <cell r="E421" t="str">
            <v>ТОВАРИСТВО З ОБМЕЖЕНОЮ ВIДПОВIДАЛЬНIСТЮ "ОЛЕСЯ"</v>
          </cell>
          <cell r="F421">
            <v>2080.8058599999999</v>
          </cell>
          <cell r="G421">
            <v>2086.3090099999999</v>
          </cell>
          <cell r="H421">
            <v>1994.9966099999999</v>
          </cell>
          <cell r="I421">
            <v>2168.56095</v>
          </cell>
          <cell r="J421">
            <v>82.251940000000005</v>
          </cell>
          <cell r="K421">
            <v>0</v>
          </cell>
          <cell r="L421">
            <v>0</v>
          </cell>
          <cell r="M421">
            <v>170.00519</v>
          </cell>
          <cell r="N421">
            <v>169.81243000000001</v>
          </cell>
        </row>
        <row r="422">
          <cell r="B422">
            <v>22</v>
          </cell>
          <cell r="C422" t="str">
            <v>ХМЕЛЬНИЦЬКА ОБЛАСТЬ</v>
          </cell>
          <cell r="D422">
            <v>293091</v>
          </cell>
          <cell r="E422" t="str">
            <v>ВIДКРИТЕ АКЦIОНЕРНЕ ТОВАРИСТВО "ПОДIЛЬСЬКИЙ ЦЕМЕНТ"</v>
          </cell>
          <cell r="F422">
            <v>39213.279999999999</v>
          </cell>
          <cell r="G422">
            <v>38752.562400000003</v>
          </cell>
          <cell r="H422">
            <v>30519.255300000001</v>
          </cell>
          <cell r="I422">
            <v>35200.331299999998</v>
          </cell>
          <cell r="J422">
            <v>-3552.2311</v>
          </cell>
          <cell r="K422">
            <v>0</v>
          </cell>
          <cell r="L422">
            <v>0</v>
          </cell>
          <cell r="M422">
            <v>5171.2751099999996</v>
          </cell>
          <cell r="N422">
            <v>4668.7533199999998</v>
          </cell>
        </row>
        <row r="423">
          <cell r="B423">
            <v>22</v>
          </cell>
          <cell r="C423" t="str">
            <v>ХМЕЛЬНИЦЬКА ОБЛАСТЬ</v>
          </cell>
          <cell r="D423">
            <v>21313677</v>
          </cell>
          <cell r="E423" t="str">
            <v>ВIДОКРЕМЛЕНИЙ ПIДРОЗДIЛ "ХМЕЛЬНИЦЬКА АТОМНА ЕЛЕКТРИЧНА СТАНЦIЯ" ДЕРЖАВНОГО ПIДПРИЄМСТВА "НАЦIОНАЛЬНА АТОМНА ЕНЕРГОГЕНЕРУЮЧА КОМПАНIЯ "ЕНЕРГОАТОМ"</v>
          </cell>
          <cell r="F423">
            <v>32392.309799999999</v>
          </cell>
          <cell r="G423">
            <v>46369.917800000003</v>
          </cell>
          <cell r="H423">
            <v>60358.370699999999</v>
          </cell>
          <cell r="I423">
            <v>28338.000199999999</v>
          </cell>
          <cell r="J423">
            <v>-18031.918000000001</v>
          </cell>
          <cell r="K423">
            <v>0</v>
          </cell>
          <cell r="L423">
            <v>-0.18</v>
          </cell>
          <cell r="M423">
            <v>19175.523799999999</v>
          </cell>
          <cell r="N423">
            <v>-24814.964</v>
          </cell>
        </row>
        <row r="424">
          <cell r="B424">
            <v>22</v>
          </cell>
          <cell r="C424" t="str">
            <v>ХМЕЛЬНИЦЬКА ОБЛАСТЬ</v>
          </cell>
          <cell r="D424">
            <v>22767506</v>
          </cell>
          <cell r="E424" t="str">
            <v>ЕНЕРГОПОСТАЧАЛЬНА КОМПАНIЯ "ХМЕЛЬНИЦЬКОБЛЕНЕРГО"</v>
          </cell>
          <cell r="F424">
            <v>16041.2179</v>
          </cell>
          <cell r="G424">
            <v>15606.2009</v>
          </cell>
          <cell r="H424">
            <v>19856.866300000002</v>
          </cell>
          <cell r="I424">
            <v>22379.830300000001</v>
          </cell>
          <cell r="J424">
            <v>6773.6293699999997</v>
          </cell>
          <cell r="K424">
            <v>18.545000000000002</v>
          </cell>
          <cell r="L424">
            <v>18.545000000000002</v>
          </cell>
          <cell r="M424">
            <v>2556.5493900000001</v>
          </cell>
          <cell r="N424">
            <v>2542.7873300000001</v>
          </cell>
        </row>
        <row r="425">
          <cell r="B425">
            <v>22</v>
          </cell>
          <cell r="C425" t="str">
            <v>ХМЕЛЬНИЦЬКА ОБЛАСТЬ</v>
          </cell>
          <cell r="D425">
            <v>22985686</v>
          </cell>
          <cell r="E425" t="str">
            <v>ДОЧIРНЄ ПIДПРИЄМСТВО ЗАКРИТОГО АКЦIОНЕРНОГО ТОВАРИСТВА "ОБОЛОНЬ" - "КРАСИЛIВСЬКЕ"</v>
          </cell>
          <cell r="F425">
            <v>16049.863799999999</v>
          </cell>
          <cell r="G425">
            <v>16363.882900000001</v>
          </cell>
          <cell r="H425">
            <v>10309.8125</v>
          </cell>
          <cell r="I425">
            <v>15226.753000000001</v>
          </cell>
          <cell r="J425">
            <v>-1137.1300000000001</v>
          </cell>
          <cell r="K425">
            <v>0</v>
          </cell>
          <cell r="L425">
            <v>0</v>
          </cell>
          <cell r="M425">
            <v>5562.7800699999998</v>
          </cell>
          <cell r="N425">
            <v>4416.94049</v>
          </cell>
        </row>
        <row r="426">
          <cell r="B426">
            <v>22</v>
          </cell>
          <cell r="C426" t="str">
            <v>ХМЕЛЬНИЦЬКА ОБЛАСТЬ</v>
          </cell>
          <cell r="D426">
            <v>5395598</v>
          </cell>
          <cell r="E426" t="str">
            <v>ВIДКРИТЕ АКЦIОНЕРНЕ ТОВАРИСТВО ПО ГАЗОПОСТАЧАННЮ ТА ГАЗИФIКАЦIЇ "ХМЕЛЬНИЦЬКГАЗ"</v>
          </cell>
          <cell r="F426">
            <v>13231.0432</v>
          </cell>
          <cell r="G426">
            <v>13235.269700000001</v>
          </cell>
          <cell r="H426">
            <v>12492.036899999999</v>
          </cell>
          <cell r="I426">
            <v>14559.500400000001</v>
          </cell>
          <cell r="J426">
            <v>1324.2307000000001</v>
          </cell>
          <cell r="K426">
            <v>0</v>
          </cell>
          <cell r="L426">
            <v>0</v>
          </cell>
          <cell r="M426">
            <v>2061.8581800000002</v>
          </cell>
          <cell r="N426">
            <v>2060.3172</v>
          </cell>
        </row>
        <row r="427">
          <cell r="B427">
            <v>22</v>
          </cell>
          <cell r="C427" t="str">
            <v>ХМЕЛЬНИЦЬКА ОБЛАСТЬ</v>
          </cell>
          <cell r="D427">
            <v>5513922</v>
          </cell>
          <cell r="E427" t="str">
            <v>ВIДКРИТЕ АКЦIОНЕРНЕ ТОВАРИСТВО " ХМЕЛЬНИЦЬКИЙ ОБЛАСНИЙ ПИВЗАВОД "</v>
          </cell>
          <cell r="F427">
            <v>6461.6714599999996</v>
          </cell>
          <cell r="G427">
            <v>6494.8581100000001</v>
          </cell>
          <cell r="H427">
            <v>7673.3244999999997</v>
          </cell>
          <cell r="I427">
            <v>8046.4413599999998</v>
          </cell>
          <cell r="J427">
            <v>1551.5832499999999</v>
          </cell>
          <cell r="K427">
            <v>0</v>
          </cell>
          <cell r="L427">
            <v>0</v>
          </cell>
          <cell r="M427">
            <v>553.36870999999996</v>
          </cell>
          <cell r="N427">
            <v>369.34888000000001</v>
          </cell>
        </row>
        <row r="428">
          <cell r="B428">
            <v>22</v>
          </cell>
          <cell r="C428" t="str">
            <v>ХМЕЛЬНИЦЬКА ОБЛАСТЬ</v>
          </cell>
          <cell r="D428">
            <v>1267076</v>
          </cell>
          <cell r="E428" t="str">
            <v>ВIДКРИТЕ АКЦIОНЕРНЕ ТОВАРИСТВО " ХМЕЛЬНИЦЬКЗАЛIЗОБЕТОН "</v>
          </cell>
          <cell r="F428">
            <v>3765.7799300000001</v>
          </cell>
          <cell r="G428">
            <v>3759.0601299999998</v>
          </cell>
          <cell r="H428">
            <v>6109.1875799999998</v>
          </cell>
          <cell r="I428">
            <v>6295.38825</v>
          </cell>
          <cell r="J428">
            <v>2536.3281200000001</v>
          </cell>
          <cell r="K428">
            <v>0</v>
          </cell>
          <cell r="L428">
            <v>0</v>
          </cell>
          <cell r="M428">
            <v>192.33658</v>
          </cell>
          <cell r="N428">
            <v>186.20067</v>
          </cell>
        </row>
        <row r="429">
          <cell r="B429">
            <v>22</v>
          </cell>
          <cell r="C429" t="str">
            <v>ХМЕЛЬНИЦЬКА ОБЛАСТЬ</v>
          </cell>
          <cell r="D429">
            <v>30621811</v>
          </cell>
          <cell r="E429" t="str">
            <v>ТОВАРИСТВО З ОБМЕЖЕНОЮ ВIДПОВIДАЛЬНIСТЮ " РОСАПАТИТIНВЕСТ "</v>
          </cell>
          <cell r="F429">
            <v>4957.2322299999996</v>
          </cell>
          <cell r="G429">
            <v>1751.3750299999999</v>
          </cell>
          <cell r="H429">
            <v>5423.3383800000001</v>
          </cell>
          <cell r="I429">
            <v>5454.5232500000002</v>
          </cell>
          <cell r="J429">
            <v>3703.14822</v>
          </cell>
          <cell r="K429">
            <v>0</v>
          </cell>
          <cell r="L429">
            <v>0</v>
          </cell>
          <cell r="M429">
            <v>1.2244299999999999</v>
          </cell>
          <cell r="N429">
            <v>-10.20513</v>
          </cell>
        </row>
        <row r="430">
          <cell r="B430">
            <v>22</v>
          </cell>
          <cell r="C430" t="str">
            <v>ХМЕЛЬНИЦЬКА ОБЛАСТЬ</v>
          </cell>
          <cell r="D430">
            <v>31100492</v>
          </cell>
          <cell r="E430" t="str">
            <v>ДОЧIРНЄ ПIДПРИЄМСТВО "ХМЕЛЬНИЦЬКИЙ ОБЛАВТОДОР" ВIДКРИТОГО АКЦIОНЕРНОГО ТОВАРИСТВА "ДЕРЖАВНА АКЦIОНЕРНА КОМПАНIЯ "АВТОМОБIЛЬНI ДОРОГИ УКРАЇНИ"</v>
          </cell>
          <cell r="F430">
            <v>5087.3405899999998</v>
          </cell>
          <cell r="G430">
            <v>4856.6707299999998</v>
          </cell>
          <cell r="H430">
            <v>4739.5942400000004</v>
          </cell>
          <cell r="I430">
            <v>5376.11841</v>
          </cell>
          <cell r="J430">
            <v>519.44767999999999</v>
          </cell>
          <cell r="K430">
            <v>0</v>
          </cell>
          <cell r="L430">
            <v>0</v>
          </cell>
          <cell r="M430">
            <v>699.51400999999998</v>
          </cell>
          <cell r="N430">
            <v>636.52419999999995</v>
          </cell>
        </row>
        <row r="431">
          <cell r="B431">
            <v>22</v>
          </cell>
          <cell r="C431" t="str">
            <v>ХМЕЛЬНИЦЬКА ОБЛАСТЬ</v>
          </cell>
          <cell r="D431">
            <v>444257</v>
          </cell>
          <cell r="E431" t="str">
            <v>ТОВАРИСТВО З ОБМЕЖЕНОЮ ВIДПОВIДАЛЬНIСТЮ ШЕПЕТIВСЬКИЙ М'ЯСОКОМБIНАТ</v>
          </cell>
          <cell r="F431">
            <v>5140.0371400000004</v>
          </cell>
          <cell r="G431">
            <v>4927.5858399999997</v>
          </cell>
          <cell r="H431">
            <v>5265.6644500000002</v>
          </cell>
          <cell r="I431">
            <v>5270.7515899999999</v>
          </cell>
          <cell r="J431">
            <v>343.16575</v>
          </cell>
          <cell r="K431">
            <v>0</v>
          </cell>
          <cell r="L431">
            <v>0</v>
          </cell>
          <cell r="M431">
            <v>10.857849999999999</v>
          </cell>
          <cell r="N431">
            <v>5.0871399999999998</v>
          </cell>
        </row>
        <row r="432">
          <cell r="B432">
            <v>22</v>
          </cell>
          <cell r="C432" t="str">
            <v>ХМЕЛЬНИЦЬКА ОБЛАСТЬ</v>
          </cell>
          <cell r="D432">
            <v>5394995</v>
          </cell>
          <cell r="E432" t="str">
            <v>ВIДКРИТЕ АКЦIОНЕРНЕ ТОВАРИСТВО "ТЕОФIПОЛЬСЬКИЙ ЦУКРОВИЙ ЗАВОД"</v>
          </cell>
          <cell r="F432">
            <v>1128.38824</v>
          </cell>
          <cell r="G432">
            <v>1071.28441</v>
          </cell>
          <cell r="H432">
            <v>3216.2303400000001</v>
          </cell>
          <cell r="I432">
            <v>3696.4069800000002</v>
          </cell>
          <cell r="J432">
            <v>2625.12257</v>
          </cell>
          <cell r="K432">
            <v>0</v>
          </cell>
          <cell r="L432">
            <v>0</v>
          </cell>
          <cell r="M432">
            <v>372.19171</v>
          </cell>
          <cell r="N432">
            <v>365.15528</v>
          </cell>
        </row>
        <row r="433">
          <cell r="B433">
            <v>22</v>
          </cell>
          <cell r="C433" t="str">
            <v>ХМЕЛЬНИЦЬКА ОБЛАСТЬ</v>
          </cell>
          <cell r="D433">
            <v>377733</v>
          </cell>
          <cell r="E433" t="str">
            <v>ВIДКРИТЕ АКЦIОНЕРНЕ ТОВАРИСТВО СЛАВУТСЬКИЙ СОЛОДОВИЙ ЗАВОД</v>
          </cell>
          <cell r="F433">
            <v>12477.4185</v>
          </cell>
          <cell r="G433">
            <v>14764.18</v>
          </cell>
          <cell r="H433">
            <v>7102.8108899999997</v>
          </cell>
          <cell r="I433">
            <v>3656.8960299999999</v>
          </cell>
          <cell r="J433">
            <v>-11107.284</v>
          </cell>
          <cell r="K433">
            <v>0</v>
          </cell>
          <cell r="L433">
            <v>0</v>
          </cell>
          <cell r="M433">
            <v>2338.75605</v>
          </cell>
          <cell r="N433">
            <v>-3445.9149000000002</v>
          </cell>
        </row>
        <row r="434">
          <cell r="B434">
            <v>22</v>
          </cell>
          <cell r="C434" t="str">
            <v>ХМЕЛЬНИЦЬКА ОБЛАСТЬ</v>
          </cell>
          <cell r="D434">
            <v>32118309</v>
          </cell>
          <cell r="E434" t="str">
            <v>ТОВАРИСТВО З ОБМЕЖЕНОЮ ВIДПОВIДАЛЬНIСТЮ "БУДIВЕЛЬНИЙ АЛЬЯНС"</v>
          </cell>
          <cell r="F434">
            <v>1427.26539</v>
          </cell>
          <cell r="G434">
            <v>1437.70596</v>
          </cell>
          <cell r="H434">
            <v>3319.2352599999999</v>
          </cell>
          <cell r="I434">
            <v>3395.0972900000002</v>
          </cell>
          <cell r="J434">
            <v>1957.3913299999999</v>
          </cell>
          <cell r="K434">
            <v>0</v>
          </cell>
          <cell r="L434">
            <v>0</v>
          </cell>
          <cell r="M434">
            <v>103.01336999999999</v>
          </cell>
          <cell r="N434">
            <v>73.862020000000001</v>
          </cell>
        </row>
        <row r="435">
          <cell r="B435">
            <v>22</v>
          </cell>
          <cell r="C435" t="str">
            <v>ХМЕЛЬНИЦЬКА ОБЛАСТЬ</v>
          </cell>
          <cell r="D435">
            <v>33274434</v>
          </cell>
          <cell r="E435" t="str">
            <v>ТОВАРИСТВО З ОБМЕЖЕНОЮ ВIДПОВIДАЛЬНIСТЮ "ПРИВАТ ЛIЗИНГ"</v>
          </cell>
          <cell r="F435">
            <v>0</v>
          </cell>
          <cell r="G435">
            <v>0</v>
          </cell>
          <cell r="H435">
            <v>3050.4588600000002</v>
          </cell>
          <cell r="I435">
            <v>3169.54475</v>
          </cell>
          <cell r="J435">
            <v>3169.54475</v>
          </cell>
          <cell r="K435">
            <v>0</v>
          </cell>
          <cell r="L435">
            <v>0</v>
          </cell>
          <cell r="M435">
            <v>119.08626</v>
          </cell>
          <cell r="N435">
            <v>119.08626</v>
          </cell>
        </row>
        <row r="436">
          <cell r="B436">
            <v>22</v>
          </cell>
          <cell r="C436" t="str">
            <v>ХМЕЛЬНИЦЬКА ОБЛАСТЬ</v>
          </cell>
          <cell r="D436">
            <v>8597049</v>
          </cell>
          <cell r="E436" t="str">
            <v>ВIДДIЛ ДЕРЖАВНОЇ СЛУЖБИ ОХОРОНИ ПРИ УМВС УКРАЇНИ В ХМЕЛЬНИЦЬКIЙ ОБЛАСТI</v>
          </cell>
          <cell r="F436">
            <v>2455.5349999999999</v>
          </cell>
          <cell r="G436">
            <v>2449.3979800000002</v>
          </cell>
          <cell r="H436">
            <v>2888.85221</v>
          </cell>
          <cell r="I436">
            <v>3157.7383500000001</v>
          </cell>
          <cell r="J436">
            <v>708.34037000000001</v>
          </cell>
          <cell r="K436">
            <v>0</v>
          </cell>
          <cell r="L436">
            <v>0</v>
          </cell>
          <cell r="M436">
            <v>272.55121000000003</v>
          </cell>
          <cell r="N436">
            <v>268.88646</v>
          </cell>
        </row>
        <row r="437">
          <cell r="B437">
            <v>22</v>
          </cell>
          <cell r="C437" t="str">
            <v>ХМЕЛЬНИЦЬКА ОБЛАСТЬ</v>
          </cell>
          <cell r="D437">
            <v>1883177</v>
          </cell>
          <cell r="E437" t="str">
            <v>ТОВАРИСТВО З ОБМЕЖЕНОЮ ВIДПОВIДАЛЬНIСТЮ "ХМЕЛЬНИЦЬКА УНIВЕРСАЛЬНА КОМПАНIЯ"</v>
          </cell>
          <cell r="F437">
            <v>1097.13111</v>
          </cell>
          <cell r="G437">
            <v>1097.1714899999999</v>
          </cell>
          <cell r="H437">
            <v>2972.4578999999999</v>
          </cell>
          <cell r="I437">
            <v>2999.37345</v>
          </cell>
          <cell r="J437">
            <v>1902.2019600000001</v>
          </cell>
          <cell r="K437">
            <v>0</v>
          </cell>
          <cell r="L437">
            <v>-6.0560000000000003E-2</v>
          </cell>
          <cell r="M437">
            <v>28.605720000000002</v>
          </cell>
          <cell r="N437">
            <v>26.854189999999999</v>
          </cell>
        </row>
        <row r="438">
          <cell r="B438">
            <v>22</v>
          </cell>
          <cell r="C438" t="str">
            <v>ХМЕЛЬНИЦЬКА ОБЛАСТЬ</v>
          </cell>
          <cell r="D438">
            <v>3356128</v>
          </cell>
          <cell r="E438" t="str">
            <v>ХМЕЛЬНИЦЬКЕ МIСЬКЕ КОМУНАЛЬНЕ ПIДПРИЄМСТВО "ХМЕЛЬНИЦЬКВОДОКАНАЛ"</v>
          </cell>
          <cell r="F438">
            <v>3233.1280900000002</v>
          </cell>
          <cell r="G438">
            <v>3209.2849099999999</v>
          </cell>
          <cell r="H438">
            <v>2554.2888699999999</v>
          </cell>
          <cell r="I438">
            <v>2849.5708500000001</v>
          </cell>
          <cell r="J438">
            <v>-359.71406000000002</v>
          </cell>
          <cell r="K438">
            <v>0</v>
          </cell>
          <cell r="L438">
            <v>0</v>
          </cell>
          <cell r="M438">
            <v>305.63026000000002</v>
          </cell>
          <cell r="N438">
            <v>295.27078</v>
          </cell>
        </row>
        <row r="439">
          <cell r="B439">
            <v>22</v>
          </cell>
          <cell r="C439" t="str">
            <v>ХМЕЛЬНИЦЬКА ОБЛАСТЬ</v>
          </cell>
          <cell r="D439">
            <v>5518871</v>
          </cell>
          <cell r="E439" t="str">
            <v>ВIДКРИТЕ АКЦIОНЕРНЕ ТОВАРИСТВО "ХМЕЛЬНИЦЬКИЙ ЗАВОД БУДIВЕЛЬНИХ МАТЕРIАЛIВ"</v>
          </cell>
          <cell r="F439">
            <v>1300.8536300000001</v>
          </cell>
          <cell r="G439">
            <v>1344.1248900000001</v>
          </cell>
          <cell r="H439">
            <v>2346.6634199999999</v>
          </cell>
          <cell r="I439">
            <v>2538.17425</v>
          </cell>
          <cell r="J439">
            <v>1194.04936</v>
          </cell>
          <cell r="K439">
            <v>0</v>
          </cell>
          <cell r="L439">
            <v>0</v>
          </cell>
          <cell r="M439">
            <v>276.13718999999998</v>
          </cell>
          <cell r="N439">
            <v>191.51083</v>
          </cell>
        </row>
        <row r="440">
          <cell r="B440">
            <v>22</v>
          </cell>
          <cell r="C440" t="str">
            <v>ХМЕЛЬНИЦЬКА ОБЛАСТЬ</v>
          </cell>
          <cell r="D440">
            <v>5395078</v>
          </cell>
          <cell r="E440" t="str">
            <v>ХМЕЛЬНИЦЬКА ФIЛIЯ ЗАКРИТОГО АКЦIОНЕРНОГО ТОВАРИСТВА "УКРАЇНСЬКИЙ МОБIЛЬНИЙ ЗВ"ЯЗОК"</v>
          </cell>
          <cell r="F440">
            <v>2956.6</v>
          </cell>
          <cell r="G440">
            <v>2956.6149999999998</v>
          </cell>
          <cell r="H440">
            <v>2418.212</v>
          </cell>
          <cell r="I440">
            <v>2418.212</v>
          </cell>
          <cell r="J440">
            <v>-538.40300000000002</v>
          </cell>
          <cell r="K440">
            <v>0</v>
          </cell>
          <cell r="L440">
            <v>0</v>
          </cell>
          <cell r="M440">
            <v>0.17613000000000001</v>
          </cell>
          <cell r="N440">
            <v>0</v>
          </cell>
        </row>
        <row r="441">
          <cell r="B441">
            <v>22</v>
          </cell>
          <cell r="C441" t="str">
            <v>ХМЕЛЬНИЦЬКА ОБЛАСТЬ</v>
          </cell>
          <cell r="D441">
            <v>21336282</v>
          </cell>
          <cell r="E441" t="str">
            <v>ОРЕНДНЕ ПIДПРИЄМСТВО "ЗАХIДНА КОТЕЛЬНА"</v>
          </cell>
          <cell r="F441">
            <v>1631.76686</v>
          </cell>
          <cell r="G441">
            <v>1639.3703800000001</v>
          </cell>
          <cell r="H441">
            <v>2249.7699400000001</v>
          </cell>
          <cell r="I441">
            <v>2276.8849399999999</v>
          </cell>
          <cell r="J441">
            <v>637.51455999999996</v>
          </cell>
          <cell r="K441">
            <v>0</v>
          </cell>
          <cell r="L441">
            <v>0</v>
          </cell>
          <cell r="M441">
            <v>24.891539999999999</v>
          </cell>
          <cell r="N441">
            <v>17.28762</v>
          </cell>
        </row>
        <row r="442">
          <cell r="B442">
            <v>23</v>
          </cell>
          <cell r="C442" t="str">
            <v>ЧЕРКАСЬКА ОБЛАСТЬ</v>
          </cell>
          <cell r="D442">
            <v>20035957</v>
          </cell>
          <cell r="E442" t="str">
            <v>ЗАКРИТЕ АКЦIОНЕРНЕ ТОВАРИСТВО "ГАЛЛАХЕР УКРАЇНА"</v>
          </cell>
          <cell r="F442">
            <v>279472.967</v>
          </cell>
          <cell r="G442">
            <v>279892.39199999999</v>
          </cell>
          <cell r="H442">
            <v>325117.29599999997</v>
          </cell>
          <cell r="I442">
            <v>326250.505</v>
          </cell>
          <cell r="J442">
            <v>46358.112999999998</v>
          </cell>
          <cell r="K442">
            <v>0</v>
          </cell>
          <cell r="L442">
            <v>0</v>
          </cell>
          <cell r="M442">
            <v>754.06093999999996</v>
          </cell>
          <cell r="N442">
            <v>379.86117999999999</v>
          </cell>
        </row>
        <row r="443">
          <cell r="B443">
            <v>23</v>
          </cell>
          <cell r="C443" t="str">
            <v>ЧЕРКАСЬКА ОБЛАСТЬ</v>
          </cell>
          <cell r="D443">
            <v>31082518</v>
          </cell>
          <cell r="E443" t="str">
            <v>ТОВАРИСТВО З ОБМЕЖЕНОЮ ВIДПОВIДАЛЬНIСТЮ ЗОЛОТОНIСЬКИЙ ЛIКЕРО-ГОРIЛЧАНИЙ ЗАВОД "ЗЛАТОГОР"</v>
          </cell>
          <cell r="F443">
            <v>105904.258</v>
          </cell>
          <cell r="G443">
            <v>121731.228</v>
          </cell>
          <cell r="H443">
            <v>133188.19099999999</v>
          </cell>
          <cell r="I443">
            <v>151085.158</v>
          </cell>
          <cell r="J443">
            <v>29353.929800000002</v>
          </cell>
          <cell r="K443">
            <v>0</v>
          </cell>
          <cell r="L443">
            <v>0</v>
          </cell>
          <cell r="M443">
            <v>37706.7408</v>
          </cell>
          <cell r="N443">
            <v>17211.366099999999</v>
          </cell>
        </row>
        <row r="444">
          <cell r="B444">
            <v>23</v>
          </cell>
          <cell r="C444" t="str">
            <v>ЧЕРКАСЬКА ОБЛАСТЬ</v>
          </cell>
          <cell r="D444">
            <v>32718137</v>
          </cell>
          <cell r="E444" t="str">
            <v>ТОВАРИСТВО З ОБМЕЖЕНОЮ ВIДПОВIДАЛЬНIСТЮ "НАЦIОНАЛЬНА ГОРIЛЧАНА КОМПАНIЯ"</v>
          </cell>
          <cell r="F444">
            <v>-4861.0933000000005</v>
          </cell>
          <cell r="G444">
            <v>5814.8045099999999</v>
          </cell>
          <cell r="H444">
            <v>54420.318299999999</v>
          </cell>
          <cell r="I444">
            <v>86584.943700000003</v>
          </cell>
          <cell r="J444">
            <v>80770.139200000005</v>
          </cell>
          <cell r="K444">
            <v>0</v>
          </cell>
          <cell r="L444">
            <v>0</v>
          </cell>
          <cell r="M444">
            <v>42356.867299999998</v>
          </cell>
          <cell r="N444">
            <v>31680.964499999998</v>
          </cell>
        </row>
        <row r="445">
          <cell r="B445">
            <v>23</v>
          </cell>
          <cell r="C445" t="str">
            <v>ЧЕРКАСЬКА ОБЛАСТЬ</v>
          </cell>
          <cell r="D445">
            <v>32480414</v>
          </cell>
          <cell r="E445" t="str">
            <v>ТОВАРИСТВО З ОБМЕЖЕНОЮ ВIДПОВIДАЛЬНIСТЮ "ХЛIБНА НИВА"</v>
          </cell>
          <cell r="F445">
            <v>17389.708500000001</v>
          </cell>
          <cell r="G445">
            <v>20601.088199999998</v>
          </cell>
          <cell r="H445">
            <v>37809.367400000003</v>
          </cell>
          <cell r="I445">
            <v>45296.354800000001</v>
          </cell>
          <cell r="J445">
            <v>24695.266599999999</v>
          </cell>
          <cell r="K445">
            <v>0</v>
          </cell>
          <cell r="L445">
            <v>0</v>
          </cell>
          <cell r="M445">
            <v>10420.048500000001</v>
          </cell>
          <cell r="N445">
            <v>6978.6338400000004</v>
          </cell>
        </row>
        <row r="446">
          <cell r="B446">
            <v>23</v>
          </cell>
          <cell r="C446" t="str">
            <v>ЧЕРКАСЬКА ОБЛАСТЬ</v>
          </cell>
          <cell r="D446">
            <v>14216689</v>
          </cell>
          <cell r="E446" t="str">
            <v>ДЕРЖАВНЕ ПIДПРИЄМСТВО УМАНСЬКИЙ ЛIКЕРО-ГОРIЛЧАНИЙ ЗАВОД</v>
          </cell>
          <cell r="F446">
            <v>1350.99244</v>
          </cell>
          <cell r="G446">
            <v>5197.82</v>
          </cell>
          <cell r="H446">
            <v>37837.155899999998</v>
          </cell>
          <cell r="I446">
            <v>40985.612399999998</v>
          </cell>
          <cell r="J446">
            <v>35787.792399999998</v>
          </cell>
          <cell r="K446">
            <v>0</v>
          </cell>
          <cell r="L446">
            <v>-4496.2357000000002</v>
          </cell>
          <cell r="M446">
            <v>5148.3581400000003</v>
          </cell>
          <cell r="N446">
            <v>5148.3535700000002</v>
          </cell>
        </row>
        <row r="447">
          <cell r="B447">
            <v>23</v>
          </cell>
          <cell r="C447" t="str">
            <v>ЧЕРКАСЬКА ОБЛАСТЬ</v>
          </cell>
          <cell r="D447">
            <v>22800735</v>
          </cell>
          <cell r="E447" t="str">
            <v>ВIДКРИТЕ АКЦIОНЕРНЕ ТОВАРИСТВО "ЧЕРКАСИОБЛЕНЕРГО"</v>
          </cell>
          <cell r="F447">
            <v>23184.045399999999</v>
          </cell>
          <cell r="G447">
            <v>23233.274600000001</v>
          </cell>
          <cell r="H447">
            <v>35261.205900000001</v>
          </cell>
          <cell r="I447">
            <v>38291.324800000002</v>
          </cell>
          <cell r="J447">
            <v>15058.050300000001</v>
          </cell>
          <cell r="K447">
            <v>0</v>
          </cell>
          <cell r="L447">
            <v>0</v>
          </cell>
          <cell r="M447">
            <v>2942.7097100000001</v>
          </cell>
          <cell r="N447">
            <v>2938.7129199999999</v>
          </cell>
        </row>
        <row r="448">
          <cell r="B448">
            <v>23</v>
          </cell>
          <cell r="C448" t="str">
            <v>ЧЕРКАСЬКА ОБЛАСТЬ</v>
          </cell>
          <cell r="D448">
            <v>2469333</v>
          </cell>
          <cell r="E448" t="str">
            <v>УКРАЇНСЬКО - НIМЕЦЬКЕ ЗАКРИТЕ АКЦIОНЕРНЕ ТОВАРИСТВО "ГРАФIЯ УКРАЇНА"</v>
          </cell>
          <cell r="F448">
            <v>42979.076800000003</v>
          </cell>
          <cell r="G448">
            <v>42963.167999999998</v>
          </cell>
          <cell r="H448">
            <v>35098.869400000003</v>
          </cell>
          <cell r="I448">
            <v>35090.351300000002</v>
          </cell>
          <cell r="J448">
            <v>-7872.8167000000003</v>
          </cell>
          <cell r="K448">
            <v>0</v>
          </cell>
          <cell r="L448">
            <v>0</v>
          </cell>
          <cell r="M448">
            <v>3.0020899999999999</v>
          </cell>
          <cell r="N448">
            <v>-8.6640999999999995</v>
          </cell>
        </row>
        <row r="449">
          <cell r="B449">
            <v>23</v>
          </cell>
          <cell r="C449" t="str">
            <v>ЧЕРКАСЬКА ОБЛАСТЬ</v>
          </cell>
          <cell r="D449">
            <v>31803687</v>
          </cell>
          <cell r="E449" t="str">
            <v>ТОВАРИСТВО З ОБМЕЖЕНОЮ ВIДПОВIДАЛЬНIСТЮ "ЩЕДРИЙ ХУТIР"</v>
          </cell>
          <cell r="F449">
            <v>55567.643900000003</v>
          </cell>
          <cell r="G449">
            <v>60362.542500000003</v>
          </cell>
          <cell r="H449">
            <v>29798.429499999998</v>
          </cell>
          <cell r="I449">
            <v>21826.205999999998</v>
          </cell>
          <cell r="J449">
            <v>-38536.336000000003</v>
          </cell>
          <cell r="K449">
            <v>0</v>
          </cell>
          <cell r="L449">
            <v>0</v>
          </cell>
          <cell r="M449">
            <v>16.798870000000001</v>
          </cell>
          <cell r="N449">
            <v>-7972.2235000000001</v>
          </cell>
        </row>
        <row r="450">
          <cell r="B450">
            <v>23</v>
          </cell>
          <cell r="C450" t="str">
            <v>ЧЕРКАСЬКА ОБЛАСТЬ</v>
          </cell>
          <cell r="D450">
            <v>3361402</v>
          </cell>
          <cell r="E450" t="str">
            <v>ВIДКРИТЕ АКЦIОНЕРНЕ ТОВАРИСТВО ПО ГАЗОПОСТАЧАННЮ ТА ГАЗИФIКАЦIЇ "ЧЕРКАСИГАЗ"</v>
          </cell>
          <cell r="F450">
            <v>13078.8393</v>
          </cell>
          <cell r="G450">
            <v>13126.355299999999</v>
          </cell>
          <cell r="H450">
            <v>12926.5591</v>
          </cell>
          <cell r="I450">
            <v>15209.9529</v>
          </cell>
          <cell r="J450">
            <v>2083.5975600000002</v>
          </cell>
          <cell r="K450">
            <v>0</v>
          </cell>
          <cell r="L450">
            <v>-2.7598099999999999</v>
          </cell>
          <cell r="M450">
            <v>2231.3598499999998</v>
          </cell>
          <cell r="N450">
            <v>2211.4683500000001</v>
          </cell>
        </row>
        <row r="451">
          <cell r="B451">
            <v>23</v>
          </cell>
          <cell r="C451" t="str">
            <v>ЧЕРКАСЬКА ОБЛАСТЬ</v>
          </cell>
          <cell r="D451">
            <v>4694614</v>
          </cell>
          <cell r="E451" t="str">
            <v>УПРАВЛIННЯ МАГIСТРАЛЬНИХ ГАЗОПРОВОДIВ "ЧЕРКАСИТРАНСГАЗ" ДОЧIРНЬОЇ КОМПАНIЇ "УКРТРАНСГАЗ" НАЦIОНАЛЬНОЇ АКЦIОНЕРНОЇ КОМПАНIЇ "НАФТОГАЗ УКРАЇНИ"</v>
          </cell>
          <cell r="F451">
            <v>2139.18219</v>
          </cell>
          <cell r="G451">
            <v>2141.6650300000001</v>
          </cell>
          <cell r="H451">
            <v>11110.253199999999</v>
          </cell>
          <cell r="I451">
            <v>11110.65</v>
          </cell>
          <cell r="J451">
            <v>8968.9849699999995</v>
          </cell>
          <cell r="K451">
            <v>0</v>
          </cell>
          <cell r="L451">
            <v>0</v>
          </cell>
          <cell r="M451">
            <v>3.2977099999999999</v>
          </cell>
          <cell r="N451">
            <v>0.39683000000000002</v>
          </cell>
        </row>
        <row r="452">
          <cell r="B452">
            <v>23</v>
          </cell>
          <cell r="C452" t="str">
            <v>ЧЕРКАСЬКА ОБЛАСТЬ</v>
          </cell>
          <cell r="D452">
            <v>31407113</v>
          </cell>
          <cell r="E452" t="str">
            <v>ТОВАРИСТВО З ОБМЕЖЕНОЮ ВIДПОВIДАЛЬНIСТЮ З IНОЗЕМНИМИ IНВЕСТИЦIЯМИ "ЛIГГЕТТ-ДУКАТ (УКРАЇНА) ЛIМIТЕД"</v>
          </cell>
          <cell r="F452">
            <v>2243.79558</v>
          </cell>
          <cell r="G452">
            <v>2425.2849099999999</v>
          </cell>
          <cell r="H452">
            <v>10008.039699999999</v>
          </cell>
          <cell r="I452">
            <v>10015.6713</v>
          </cell>
          <cell r="J452">
            <v>7590.3864000000003</v>
          </cell>
          <cell r="K452">
            <v>0</v>
          </cell>
          <cell r="L452">
            <v>0</v>
          </cell>
          <cell r="M452">
            <v>3.4341900000000001</v>
          </cell>
          <cell r="N452">
            <v>-126.34469</v>
          </cell>
        </row>
        <row r="453">
          <cell r="B453">
            <v>23</v>
          </cell>
          <cell r="C453" t="str">
            <v>ЧЕРКАСЬКА ОБЛАСТЬ</v>
          </cell>
          <cell r="D453">
            <v>5765888</v>
          </cell>
          <cell r="E453" t="str">
            <v>ВIДКРИТЕ АКЦIОНЕРНЕ ТОВАРИСТВО "УМАНЬФЕРММАШ"</v>
          </cell>
          <cell r="F453">
            <v>7245.1067400000002</v>
          </cell>
          <cell r="G453">
            <v>7246.10095</v>
          </cell>
          <cell r="H453">
            <v>6176.3759499999996</v>
          </cell>
          <cell r="I453">
            <v>9656.1372100000008</v>
          </cell>
          <cell r="J453">
            <v>2410.0362599999999</v>
          </cell>
          <cell r="K453">
            <v>0</v>
          </cell>
          <cell r="L453">
            <v>0</v>
          </cell>
          <cell r="M453">
            <v>3483.7905700000001</v>
          </cell>
          <cell r="N453">
            <v>3479.76125</v>
          </cell>
        </row>
        <row r="454">
          <cell r="B454">
            <v>23</v>
          </cell>
          <cell r="C454" t="str">
            <v>ЧЕРКАСЬКА ОБЛАСТЬ</v>
          </cell>
          <cell r="D454">
            <v>31141625</v>
          </cell>
          <cell r="E454" t="str">
            <v>ДОЧIРНЄ ПIДПРИЄМСТВО "ЧЕРКАСЬКИЙ ОБЛАВТОДОР" ВIДКРИТОГО АКЦIОНЕРНОГО ТОВАРИСТВА "ДЕРЖАВНА АКЦIОНЕРНА КОМПАНIЯ "АВТОМОБIЛЬНI ДОРОГИ УКРАЇНИ"</v>
          </cell>
          <cell r="F454">
            <v>8591.2859700000008</v>
          </cell>
          <cell r="G454">
            <v>8636.2937199999997</v>
          </cell>
          <cell r="H454">
            <v>8300.5041000000001</v>
          </cell>
          <cell r="I454">
            <v>9058.1985000000004</v>
          </cell>
          <cell r="J454">
            <v>421.90478000000002</v>
          </cell>
          <cell r="K454">
            <v>0</v>
          </cell>
          <cell r="L454">
            <v>0</v>
          </cell>
          <cell r="M454">
            <v>707.27178000000004</v>
          </cell>
          <cell r="N454">
            <v>696.88241000000005</v>
          </cell>
        </row>
        <row r="455">
          <cell r="B455">
            <v>23</v>
          </cell>
          <cell r="C455" t="str">
            <v>ЧЕРКАСЬКА ОБЛАСТЬ</v>
          </cell>
          <cell r="D455">
            <v>204033</v>
          </cell>
          <cell r="E455" t="str">
            <v>ВIДКРИТЕ АКЦIОНЕРНЕ ТОВАРИСТВО "ЧЕРКАСЬКЕ ХIМВОЛОКНО"</v>
          </cell>
          <cell r="F455">
            <v>-4062.7631999999999</v>
          </cell>
          <cell r="G455">
            <v>-5746.5342000000001</v>
          </cell>
          <cell r="H455">
            <v>6847.0397400000002</v>
          </cell>
          <cell r="I455">
            <v>7468.1886299999996</v>
          </cell>
          <cell r="J455">
            <v>13214.7228</v>
          </cell>
          <cell r="K455">
            <v>0</v>
          </cell>
          <cell r="L455">
            <v>0</v>
          </cell>
          <cell r="M455">
            <v>461.75612000000001</v>
          </cell>
          <cell r="N455">
            <v>460.45566000000002</v>
          </cell>
        </row>
        <row r="456">
          <cell r="B456">
            <v>23</v>
          </cell>
          <cell r="C456" t="str">
            <v>ЧЕРКАСЬКА ОБЛАСТЬ</v>
          </cell>
          <cell r="D456">
            <v>5390419</v>
          </cell>
          <cell r="E456" t="str">
            <v>ВIДКРИТЕ АКЦIОНЕРНЕ ТОВАРИСТВО "ЧЕРКАСЬКИЙ АВТОБУС"</v>
          </cell>
          <cell r="F456">
            <v>-1788.2959000000001</v>
          </cell>
          <cell r="G456">
            <v>1125.4193399999999</v>
          </cell>
          <cell r="H456">
            <v>6880.6596300000001</v>
          </cell>
          <cell r="I456">
            <v>6736.0441499999997</v>
          </cell>
          <cell r="J456">
            <v>5610.6248100000003</v>
          </cell>
          <cell r="K456">
            <v>0</v>
          </cell>
          <cell r="L456">
            <v>0</v>
          </cell>
          <cell r="M456">
            <v>2783.9835899999998</v>
          </cell>
          <cell r="N456">
            <v>-151.33439000000001</v>
          </cell>
        </row>
        <row r="457">
          <cell r="B457">
            <v>23</v>
          </cell>
          <cell r="C457" t="str">
            <v>ЧЕРКАСЬКА ОБЛАСТЬ</v>
          </cell>
          <cell r="D457">
            <v>25207245</v>
          </cell>
          <cell r="E457" t="str">
            <v>ФIЛIЯ " КАНIВСЬКА ГЕС" ВIДКРИТОГО АКЦIОНЕРНОГО ТОВАРИСТВА "УКРГIДРОЕНЕРГО"</v>
          </cell>
          <cell r="F457">
            <v>6078.3653400000003</v>
          </cell>
          <cell r="G457">
            <v>6295.1016900000004</v>
          </cell>
          <cell r="H457">
            <v>6002.1690600000002</v>
          </cell>
          <cell r="I457">
            <v>5802.6021300000002</v>
          </cell>
          <cell r="J457">
            <v>-492.49955999999997</v>
          </cell>
          <cell r="K457">
            <v>0</v>
          </cell>
          <cell r="L457">
            <v>0</v>
          </cell>
          <cell r="M457">
            <v>4.0399799999999999</v>
          </cell>
          <cell r="N457">
            <v>-201.63398000000001</v>
          </cell>
        </row>
        <row r="458">
          <cell r="B458">
            <v>23</v>
          </cell>
          <cell r="C458" t="str">
            <v>ЧЕРКАСЬКА ОБЛАСТЬ</v>
          </cell>
          <cell r="D458">
            <v>2082522</v>
          </cell>
          <cell r="E458" t="str">
            <v>ТЕПЛОВИХ МЕРЕЖ "ЧЕРКАСИТЕПЛОКОМУНЕНЕРГО"</v>
          </cell>
          <cell r="F458">
            <v>3929.3258500000002</v>
          </cell>
          <cell r="G458">
            <v>3956.63114</v>
          </cell>
          <cell r="H458">
            <v>4503.2999499999996</v>
          </cell>
          <cell r="I458">
            <v>5076.9750800000002</v>
          </cell>
          <cell r="J458">
            <v>1120.34394</v>
          </cell>
          <cell r="K458">
            <v>0</v>
          </cell>
          <cell r="L458">
            <v>0</v>
          </cell>
          <cell r="M458">
            <v>538.06880999999998</v>
          </cell>
          <cell r="N458">
            <v>525.77953000000002</v>
          </cell>
        </row>
        <row r="459">
          <cell r="B459">
            <v>23</v>
          </cell>
          <cell r="C459" t="str">
            <v>ЧЕРКАСЬКА ОБЛАСТЬ</v>
          </cell>
          <cell r="D459">
            <v>205104</v>
          </cell>
          <cell r="E459" t="str">
            <v>ПIДПРИЄМСТВО "ЧЕРКАСЬКИЙ ДЕРЖАВНИЙ ЗАВОД ХIМIЧНИХ РЕАКТИВIВ"</v>
          </cell>
          <cell r="F459">
            <v>624.88306999999998</v>
          </cell>
          <cell r="G459">
            <v>244.91002</v>
          </cell>
          <cell r="H459">
            <v>4731.7427399999997</v>
          </cell>
          <cell r="I459">
            <v>4908.9484499999999</v>
          </cell>
          <cell r="J459">
            <v>4664.0384299999996</v>
          </cell>
          <cell r="K459">
            <v>0</v>
          </cell>
          <cell r="L459">
            <v>-163.10414</v>
          </cell>
          <cell r="M459">
            <v>2.6173799999999998</v>
          </cell>
          <cell r="N459">
            <v>2.61707</v>
          </cell>
        </row>
        <row r="460">
          <cell r="B460">
            <v>23</v>
          </cell>
          <cell r="C460" t="str">
            <v>ЧЕРКАСЬКА ОБЛАСТЬ</v>
          </cell>
          <cell r="D460">
            <v>31712600</v>
          </cell>
          <cell r="E460" t="str">
            <v>ТОВАРИСТВО З ОБМЕЖЕНОЮ ВIДПОВIДАЛЬНIСТЮ "ЧЕРКАСЬКИЙ ЛIКЕРО-ГОРIЛЧАНИЙ ЗАВОД"</v>
          </cell>
          <cell r="F460">
            <v>2670.3865500000002</v>
          </cell>
          <cell r="G460">
            <v>2789.6151300000001</v>
          </cell>
          <cell r="H460">
            <v>2792.6953800000001</v>
          </cell>
          <cell r="I460">
            <v>4085.8739399999999</v>
          </cell>
          <cell r="J460">
            <v>1296.25881</v>
          </cell>
          <cell r="K460">
            <v>0</v>
          </cell>
          <cell r="L460">
            <v>0</v>
          </cell>
          <cell r="M460">
            <v>794.47740999999996</v>
          </cell>
          <cell r="N460">
            <v>778.76837</v>
          </cell>
        </row>
        <row r="461">
          <cell r="B461">
            <v>23</v>
          </cell>
          <cell r="C461" t="str">
            <v>ЧЕРКАСЬКА ОБЛАСТЬ</v>
          </cell>
          <cell r="D461">
            <v>24358574</v>
          </cell>
          <cell r="E461" t="str">
            <v>ЧЕРКАСЬКА ФIЛIЯ ЗАТ "УКРАЇНСЬКИЙ МОБIЛЬНИЙ ЗВ'ЯЗОК"</v>
          </cell>
          <cell r="F461">
            <v>3881.38</v>
          </cell>
          <cell r="G461">
            <v>3881.3699200000001</v>
          </cell>
          <cell r="H461">
            <v>3407.9920000000002</v>
          </cell>
          <cell r="I461">
            <v>3407.9920000000002</v>
          </cell>
          <cell r="J461">
            <v>-473.37792000000002</v>
          </cell>
          <cell r="K461">
            <v>0</v>
          </cell>
          <cell r="L461">
            <v>0</v>
          </cell>
          <cell r="M461">
            <v>0</v>
          </cell>
          <cell r="N461">
            <v>0</v>
          </cell>
        </row>
        <row r="462">
          <cell r="B462">
            <v>24</v>
          </cell>
          <cell r="C462" t="str">
            <v>ЧЕРНIВЕЦЬКА ОБЛАСТЬ</v>
          </cell>
          <cell r="D462">
            <v>25082698</v>
          </cell>
          <cell r="E462" t="str">
            <v>ДЕПАРТАМЕНТ ЕКОНОМIКИ ЧЕРНIВЕЦЬКОЇ МIСЬКОЇ РАДИ</v>
          </cell>
          <cell r="F462">
            <v>8384.3250000000007</v>
          </cell>
          <cell r="G462">
            <v>8807.9970699999994</v>
          </cell>
          <cell r="H462">
            <v>16072.297</v>
          </cell>
          <cell r="I462">
            <v>16040.863300000001</v>
          </cell>
          <cell r="J462">
            <v>7232.8662299999996</v>
          </cell>
          <cell r="K462">
            <v>0</v>
          </cell>
          <cell r="L462">
            <v>0</v>
          </cell>
          <cell r="M462">
            <v>1634.37248</v>
          </cell>
          <cell r="N462">
            <v>628.56629999999996</v>
          </cell>
        </row>
        <row r="463">
          <cell r="B463">
            <v>24</v>
          </cell>
          <cell r="C463" t="str">
            <v>ЧЕРНIВЕЦЬКА ОБЛАСТЬ</v>
          </cell>
          <cell r="D463">
            <v>130760</v>
          </cell>
          <cell r="E463" t="str">
            <v>ВIДКРИТЕ АКЦIОНЕРНЕ ТОВАРИСТВО "ЕНЕРГОПОСТАЧАЛЬНА КОМПАНIЯ "ЧЕРНIВЦIОБЛЕНЕРГО"</v>
          </cell>
          <cell r="F463">
            <v>9965.1612999999998</v>
          </cell>
          <cell r="G463">
            <v>9347.1475499999997</v>
          </cell>
          <cell r="H463">
            <v>14561.6322</v>
          </cell>
          <cell r="I463">
            <v>15361.3081</v>
          </cell>
          <cell r="J463">
            <v>6014.1605200000004</v>
          </cell>
          <cell r="K463">
            <v>59.657060000000001</v>
          </cell>
          <cell r="L463">
            <v>59.657060000000001</v>
          </cell>
          <cell r="M463">
            <v>1034.8524</v>
          </cell>
          <cell r="N463">
            <v>780.59398999999996</v>
          </cell>
        </row>
        <row r="464">
          <cell r="B464">
            <v>24</v>
          </cell>
          <cell r="C464" t="str">
            <v>ЧЕРНIВЕЦЬКА ОБЛАСТЬ</v>
          </cell>
          <cell r="D464">
            <v>34396068</v>
          </cell>
          <cell r="E464" t="str">
            <v>ТОВАРИСТВО З ОБМЕЖЕНОЮ ВIДПОВIДАЛЬНIСТЮ "ЗЛАТОГОР" ЛУЖАНСЬКИЙ ЛIКЕРО-ГОРIЛЧАНИЙ ЗАВОД"</v>
          </cell>
          <cell r="F464">
            <v>0</v>
          </cell>
          <cell r="G464">
            <v>0</v>
          </cell>
          <cell r="H464">
            <v>4380.6000000000004</v>
          </cell>
          <cell r="I464">
            <v>11273.4624</v>
          </cell>
          <cell r="J464">
            <v>11273.4624</v>
          </cell>
          <cell r="K464">
            <v>0</v>
          </cell>
          <cell r="L464">
            <v>0</v>
          </cell>
          <cell r="M464">
            <v>6642.8610699999999</v>
          </cell>
          <cell r="N464">
            <v>6642.8610699999999</v>
          </cell>
        </row>
        <row r="465">
          <cell r="B465">
            <v>24</v>
          </cell>
          <cell r="C465" t="str">
            <v>ЧЕРНIВЕЦЬКА ОБЛАСТЬ</v>
          </cell>
          <cell r="D465">
            <v>22845873</v>
          </cell>
          <cell r="E465" t="str">
            <v>ЧЕРНIВЕЦЬКА ФIЛIЯ ДОЧIРНЬОЇ КОМПАНIЇ "ГАЗ УКРАЇНИ" НАЦIОНАЛЬНОЇ АКЦIОНЕРНОЇ КОМПАНIЇ "НАФТОГАЗ УКРАЇНИ"</v>
          </cell>
          <cell r="F465">
            <v>1842.2545700000001</v>
          </cell>
          <cell r="G465">
            <v>1794.3452299999999</v>
          </cell>
          <cell r="H465">
            <v>3763.5781499999998</v>
          </cell>
          <cell r="I465">
            <v>4224.6658399999997</v>
          </cell>
          <cell r="J465">
            <v>2430.3206100000002</v>
          </cell>
          <cell r="K465">
            <v>0</v>
          </cell>
          <cell r="L465">
            <v>0</v>
          </cell>
          <cell r="M465">
            <v>523.84969999999998</v>
          </cell>
          <cell r="N465">
            <v>461.08769000000001</v>
          </cell>
        </row>
        <row r="466">
          <cell r="B466">
            <v>24</v>
          </cell>
          <cell r="C466" t="str">
            <v>ЧЕРНIВЕЦЬКА ОБЛАСТЬ</v>
          </cell>
          <cell r="D466">
            <v>3361780</v>
          </cell>
          <cell r="E466" t="str">
            <v>ДЕРЖАВНЕ КОМУНАЛЬНЕ ПIДПРИЄМСТВО "ЧЕРНIВЦIВОДОКАНАЛ"</v>
          </cell>
          <cell r="F466">
            <v>1922.8754799999999</v>
          </cell>
          <cell r="G466">
            <v>3467.2079100000001</v>
          </cell>
          <cell r="H466">
            <v>747.80339000000004</v>
          </cell>
          <cell r="I466">
            <v>4092.1873500000002</v>
          </cell>
          <cell r="J466">
            <v>624.97943999999995</v>
          </cell>
          <cell r="K466">
            <v>1140.7076</v>
          </cell>
          <cell r="L466">
            <v>-2708.4110000000001</v>
          </cell>
          <cell r="M466">
            <v>3.9653299999999998</v>
          </cell>
          <cell r="N466">
            <v>2.9312999999999998</v>
          </cell>
        </row>
        <row r="467">
          <cell r="B467">
            <v>24</v>
          </cell>
          <cell r="C467" t="str">
            <v>ЧЕРНIВЕЦЬКА ОБЛАСТЬ</v>
          </cell>
          <cell r="D467">
            <v>21434932</v>
          </cell>
          <cell r="E467" t="str">
            <v>ЧЕРНIВЕЦЬКА ФIЛIЯ ЗАТ "УКРАЇНСЬКИЙ МОБIЛЬНИЙ ЗВ'ЯЗОК"</v>
          </cell>
          <cell r="F467">
            <v>3957.51</v>
          </cell>
          <cell r="G467">
            <v>3957.51</v>
          </cell>
          <cell r="H467">
            <v>3948.375</v>
          </cell>
          <cell r="I467">
            <v>3948.375</v>
          </cell>
          <cell r="J467">
            <v>-9.1349999999999998</v>
          </cell>
          <cell r="K467">
            <v>0</v>
          </cell>
          <cell r="L467">
            <v>0</v>
          </cell>
          <cell r="M467">
            <v>7.2749999999999995E-2</v>
          </cell>
          <cell r="N467">
            <v>0</v>
          </cell>
        </row>
        <row r="468">
          <cell r="B468">
            <v>24</v>
          </cell>
          <cell r="C468" t="str">
            <v>ЧЕРНIВЕЦЬКА ОБЛАСТЬ</v>
          </cell>
          <cell r="D468">
            <v>14262749</v>
          </cell>
          <cell r="E468" t="str">
            <v>ЗАКРИТЕ АКЦIОНЕРНЕ ТОВАРИСТВО "ТРАНСМОСТ "</v>
          </cell>
          <cell r="F468">
            <v>1030.84907</v>
          </cell>
          <cell r="G468">
            <v>2572.2542400000002</v>
          </cell>
          <cell r="H468">
            <v>4918.9417100000001</v>
          </cell>
          <cell r="I468">
            <v>3875.1493999999998</v>
          </cell>
          <cell r="J468">
            <v>1302.89516</v>
          </cell>
          <cell r="K468">
            <v>0</v>
          </cell>
          <cell r="L468">
            <v>0</v>
          </cell>
          <cell r="M468">
            <v>520.10009000000002</v>
          </cell>
          <cell r="N468">
            <v>-1043.7923000000001</v>
          </cell>
        </row>
        <row r="469">
          <cell r="B469">
            <v>24</v>
          </cell>
          <cell r="C469" t="str">
            <v>ЧЕРНIВЕЦЬКА ОБЛАСТЬ</v>
          </cell>
          <cell r="D469">
            <v>22836526</v>
          </cell>
          <cell r="E469" t="str">
            <v>ТОВАРИСТВО З ОБМЕЖЕНОЮ ВIДПОВIДАЛЬНIСТЮ ВИРОБНИЧО-КОМЕРЦIЙНЕ ТОВАРИСТВО "АРГО"</v>
          </cell>
          <cell r="F469">
            <v>2652.1979900000001</v>
          </cell>
          <cell r="G469">
            <v>4941.6566700000003</v>
          </cell>
          <cell r="H469">
            <v>2886.45253</v>
          </cell>
          <cell r="I469">
            <v>3633.6375499999999</v>
          </cell>
          <cell r="J469">
            <v>-1308.0191</v>
          </cell>
          <cell r="K469">
            <v>0</v>
          </cell>
          <cell r="L469">
            <v>0</v>
          </cell>
          <cell r="M469">
            <v>5196.7836900000002</v>
          </cell>
          <cell r="N469">
            <v>-399.03823999999997</v>
          </cell>
        </row>
        <row r="470">
          <cell r="B470">
            <v>24</v>
          </cell>
          <cell r="C470" t="str">
            <v>ЧЕРНIВЕЦЬКА ОБЛАСТЬ</v>
          </cell>
          <cell r="D470">
            <v>5508177</v>
          </cell>
          <cell r="E470" t="str">
            <v>ВIДКРИТЕ АКЦIОНЕРНЕ ТОВАРИСТВО "ЧЕРНIВЕЦЬКИЙ ЦЕГЕЛЬНИЙ ЗАВОД № 3"</v>
          </cell>
          <cell r="F470">
            <v>2089.78656</v>
          </cell>
          <cell r="G470">
            <v>3246.2359999999999</v>
          </cell>
          <cell r="H470">
            <v>4538.1342699999996</v>
          </cell>
          <cell r="I470">
            <v>3474.91977</v>
          </cell>
          <cell r="J470">
            <v>228.68377000000001</v>
          </cell>
          <cell r="K470">
            <v>0</v>
          </cell>
          <cell r="L470">
            <v>0</v>
          </cell>
          <cell r="M470">
            <v>588.88991999999996</v>
          </cell>
          <cell r="N470">
            <v>-903.21450000000004</v>
          </cell>
        </row>
        <row r="471">
          <cell r="B471">
            <v>24</v>
          </cell>
          <cell r="C471" t="str">
            <v>ЧЕРНIВЕЦЬКА ОБЛАСТЬ</v>
          </cell>
          <cell r="D471">
            <v>22849693</v>
          </cell>
          <cell r="E471" t="str">
            <v>КОМУНАЛЬНЕ ПIДПРИЄМСТВО МIСЬКИЙ ТОРГОВИЙ КОМПЛЕКС "КАЛИНIВСЬКИЙ РИНОК"</v>
          </cell>
          <cell r="F471">
            <v>2828.9444600000002</v>
          </cell>
          <cell r="G471">
            <v>2442.1149999999998</v>
          </cell>
          <cell r="H471">
            <v>3270.3362999999999</v>
          </cell>
          <cell r="I471">
            <v>3390.8724000000002</v>
          </cell>
          <cell r="J471">
            <v>948.75739999999996</v>
          </cell>
          <cell r="K471">
            <v>0</v>
          </cell>
          <cell r="L471">
            <v>0</v>
          </cell>
          <cell r="M471">
            <v>431.22030999999998</v>
          </cell>
          <cell r="N471">
            <v>420.53609999999998</v>
          </cell>
        </row>
        <row r="472">
          <cell r="B472">
            <v>24</v>
          </cell>
          <cell r="C472" t="str">
            <v>ЧЕРНIВЕЦЬКА ОБЛАСТЬ</v>
          </cell>
          <cell r="D472">
            <v>30208421</v>
          </cell>
          <cell r="E472" t="str">
            <v>ТОВАРИСТВО З ОБМЕЖЕНОЮ ВIДПОВIДАЛЬНIСТЮ "РОМА"</v>
          </cell>
          <cell r="F472">
            <v>2231.5182300000001</v>
          </cell>
          <cell r="G472">
            <v>2584.4652099999998</v>
          </cell>
          <cell r="H472">
            <v>2687.31846</v>
          </cell>
          <cell r="I472">
            <v>3098.8471199999999</v>
          </cell>
          <cell r="J472">
            <v>514.38190999999995</v>
          </cell>
          <cell r="K472">
            <v>0</v>
          </cell>
          <cell r="L472">
            <v>0</v>
          </cell>
          <cell r="M472">
            <v>211.85239999999999</v>
          </cell>
          <cell r="N472">
            <v>161.38847999999999</v>
          </cell>
        </row>
        <row r="473">
          <cell r="B473">
            <v>24</v>
          </cell>
          <cell r="C473" t="str">
            <v>ЧЕРНIВЕЦЬКА ОБЛАСТЬ</v>
          </cell>
          <cell r="D473">
            <v>14257808</v>
          </cell>
          <cell r="E473" t="str">
            <v>ПРИВАТНЕ ПIДПРИЄМСТВО "КОЛОС"</v>
          </cell>
          <cell r="F473">
            <v>1394.90509</v>
          </cell>
          <cell r="G473">
            <v>1425.9206200000001</v>
          </cell>
          <cell r="H473">
            <v>2640.4659900000001</v>
          </cell>
          <cell r="I473">
            <v>2701.61931</v>
          </cell>
          <cell r="J473">
            <v>1275.6986899999999</v>
          </cell>
          <cell r="K473">
            <v>0</v>
          </cell>
          <cell r="L473">
            <v>0</v>
          </cell>
          <cell r="M473">
            <v>150.01609999999999</v>
          </cell>
          <cell r="N473">
            <v>61.152009999999997</v>
          </cell>
        </row>
        <row r="474">
          <cell r="B474">
            <v>24</v>
          </cell>
          <cell r="C474" t="str">
            <v>ЧЕРНIВЕЦЬКА ОБЛАСТЬ</v>
          </cell>
          <cell r="D474">
            <v>5431689</v>
          </cell>
          <cell r="E474" t="str">
            <v>ОБЛАСНЕ ДЕРЖАВНЕ КОМУНАЛЬНЕ ПIДПРИЄМСТВО "ЧЕРНIВЦIОБЛТЕПЛОМЕРЕЖА"</v>
          </cell>
          <cell r="F474">
            <v>2193.45921</v>
          </cell>
          <cell r="G474">
            <v>2151.2609400000001</v>
          </cell>
          <cell r="H474">
            <v>2584.7741500000002</v>
          </cell>
          <cell r="I474">
            <v>2621.8796299999999</v>
          </cell>
          <cell r="J474">
            <v>470.61869000000002</v>
          </cell>
          <cell r="K474">
            <v>0</v>
          </cell>
          <cell r="L474">
            <v>-34.788580000000003</v>
          </cell>
          <cell r="M474">
            <v>0</v>
          </cell>
          <cell r="N474">
            <v>-2.44258</v>
          </cell>
        </row>
        <row r="475">
          <cell r="B475">
            <v>24</v>
          </cell>
          <cell r="C475" t="str">
            <v>ЧЕРНIВЕЦЬКА ОБЛАСТЬ</v>
          </cell>
          <cell r="D475">
            <v>21438976</v>
          </cell>
          <cell r="E475" t="str">
            <v>ДЕРЖАВНЕ ПIДПРИЄМСТВО БЕРЕГОМЕТСЬКЕ ДЕРЖАВНЕ ЛIСОМИСЛИВСЬКЕ ГОСПОДАРСТВО</v>
          </cell>
          <cell r="F475">
            <v>2350.4519399999999</v>
          </cell>
          <cell r="G475">
            <v>2466.8040599999999</v>
          </cell>
          <cell r="H475">
            <v>2543.62444</v>
          </cell>
          <cell r="I475">
            <v>2497.7177799999999</v>
          </cell>
          <cell r="J475">
            <v>30.913720000000001</v>
          </cell>
          <cell r="K475">
            <v>0</v>
          </cell>
          <cell r="L475">
            <v>0</v>
          </cell>
          <cell r="M475">
            <v>72.046719999999993</v>
          </cell>
          <cell r="N475">
            <v>-47.811660000000003</v>
          </cell>
        </row>
        <row r="476">
          <cell r="B476">
            <v>24</v>
          </cell>
          <cell r="C476" t="str">
            <v>ЧЕРНIВЕЦЬКА ОБЛАСТЬ</v>
          </cell>
          <cell r="D476">
            <v>31963989</v>
          </cell>
          <cell r="E476" t="str">
            <v>ДОЧIРНЄ ПIДПРИЄМСТВО "ЧЕРНIВЕЦЬКИЙ ОБЛАВТОДОР" ВАТ "ДАК "АВТОМОБIЛЬНI ДОРОГИ УКРАЇНИ"</v>
          </cell>
          <cell r="F476">
            <v>1891.0069800000001</v>
          </cell>
          <cell r="G476">
            <v>1626.47</v>
          </cell>
          <cell r="H476">
            <v>2441.9055199999998</v>
          </cell>
          <cell r="I476">
            <v>2435.92128</v>
          </cell>
          <cell r="J476">
            <v>809.45128</v>
          </cell>
          <cell r="K476">
            <v>0</v>
          </cell>
          <cell r="L476">
            <v>0</v>
          </cell>
          <cell r="M476">
            <v>38.98789</v>
          </cell>
          <cell r="N476">
            <v>-8.8655500000000007</v>
          </cell>
        </row>
        <row r="477">
          <cell r="B477">
            <v>24</v>
          </cell>
          <cell r="C477" t="str">
            <v>ЧЕРНIВЕЦЬКА ОБЛАСТЬ</v>
          </cell>
          <cell r="D477">
            <v>23250627</v>
          </cell>
          <cell r="E477" t="str">
            <v>ТОВАРИСТВО З ОБМЕЖЕНОЮ ВIДПОВIДАЛЬНIСТЮ "ДЕФIС"</v>
          </cell>
          <cell r="F477">
            <v>1550.5737099999999</v>
          </cell>
          <cell r="G477">
            <v>1629.0257899999999</v>
          </cell>
          <cell r="H477">
            <v>1432.0325600000001</v>
          </cell>
          <cell r="I477">
            <v>1905.2969700000001</v>
          </cell>
          <cell r="J477">
            <v>276.27118000000002</v>
          </cell>
          <cell r="K477">
            <v>0</v>
          </cell>
          <cell r="L477">
            <v>0</v>
          </cell>
          <cell r="M477">
            <v>105.26606</v>
          </cell>
          <cell r="N477">
            <v>98.058710000000005</v>
          </cell>
        </row>
        <row r="478">
          <cell r="B478">
            <v>24</v>
          </cell>
          <cell r="C478" t="str">
            <v>ЧЕРНIВЕЦЬКА ОБЛАСТЬ</v>
          </cell>
          <cell r="D478">
            <v>30045061</v>
          </cell>
          <cell r="E478" t="str">
            <v>ТОВАРИСТВО З ОБМЕЖЕНОЮ ВIДПОВIДАЛЬНIСТЮ "МАШЗАВОД"</v>
          </cell>
          <cell r="F478">
            <v>4450.0643600000003</v>
          </cell>
          <cell r="G478">
            <v>3192.0785599999999</v>
          </cell>
          <cell r="H478">
            <v>1402.1619800000001</v>
          </cell>
          <cell r="I478">
            <v>1772.77961</v>
          </cell>
          <cell r="J478">
            <v>-1419.299</v>
          </cell>
          <cell r="K478">
            <v>0</v>
          </cell>
          <cell r="L478">
            <v>0</v>
          </cell>
          <cell r="M478">
            <v>484.79694000000001</v>
          </cell>
          <cell r="N478">
            <v>369.35118999999997</v>
          </cell>
        </row>
        <row r="479">
          <cell r="B479">
            <v>24</v>
          </cell>
          <cell r="C479" t="str">
            <v>ЧЕРНIВЕЦЬКА ОБЛАСТЬ</v>
          </cell>
          <cell r="D479">
            <v>21440625</v>
          </cell>
          <cell r="E479" t="str">
            <v>ДЕРЖАВНЕ ЛIСОГОСПОДАРСЬКЕ ПIДПРИЄМСТВО "ДЕРЖЛIСГОСП"</v>
          </cell>
          <cell r="F479">
            <v>1513.6142500000001</v>
          </cell>
          <cell r="G479">
            <v>1473.0481600000001</v>
          </cell>
          <cell r="H479">
            <v>1765.8849600000001</v>
          </cell>
          <cell r="I479">
            <v>1771.96522</v>
          </cell>
          <cell r="J479">
            <v>298.91705999999999</v>
          </cell>
          <cell r="K479">
            <v>0</v>
          </cell>
          <cell r="L479">
            <v>0</v>
          </cell>
          <cell r="M479">
            <v>5.7297099999999999</v>
          </cell>
          <cell r="N479">
            <v>5.5997899999999996</v>
          </cell>
        </row>
        <row r="480">
          <cell r="B480">
            <v>24</v>
          </cell>
          <cell r="C480" t="str">
            <v>ЧЕРНIВЕЦЬКА ОБЛАСТЬ</v>
          </cell>
          <cell r="D480">
            <v>274453</v>
          </cell>
          <cell r="E480" t="str">
            <v>ЧЕРНIВЕЦЬКЕ ЛIСОГОСПОДАРСЬКЕ ДЕРЖАВНЕ ПIДПРИЄМСТВО</v>
          </cell>
          <cell r="F480">
            <v>1381.8336999999999</v>
          </cell>
          <cell r="G480">
            <v>1463.31575</v>
          </cell>
          <cell r="H480">
            <v>1701.17678</v>
          </cell>
          <cell r="I480">
            <v>1739.6740199999999</v>
          </cell>
          <cell r="J480">
            <v>276.35827</v>
          </cell>
          <cell r="K480">
            <v>0</v>
          </cell>
          <cell r="L480">
            <v>0</v>
          </cell>
          <cell r="M480">
            <v>92.611429999999999</v>
          </cell>
          <cell r="N480">
            <v>32.08907</v>
          </cell>
        </row>
        <row r="481">
          <cell r="B481">
            <v>24</v>
          </cell>
          <cell r="C481" t="str">
            <v>ЧЕРНIВЕЦЬКА ОБЛАСТЬ</v>
          </cell>
          <cell r="D481">
            <v>1037595</v>
          </cell>
          <cell r="E481" t="str">
            <v>ВIДКРИТЕ АКЦIОНЕРНЕ ТОВАРИСТВО "ЧЕРНIВЕЦЬКА ПЕРЕСУВНА МЕХАНIЗОВАНА КОЛОНА N 76"</v>
          </cell>
          <cell r="F481">
            <v>2535.4300899999998</v>
          </cell>
          <cell r="G481">
            <v>2713.86175</v>
          </cell>
          <cell r="H481">
            <v>1461.32143</v>
          </cell>
          <cell r="I481">
            <v>1723.4597900000001</v>
          </cell>
          <cell r="J481">
            <v>-990.40196000000003</v>
          </cell>
          <cell r="K481">
            <v>0</v>
          </cell>
          <cell r="L481">
            <v>-22.280999999999999</v>
          </cell>
          <cell r="M481">
            <v>218.86713</v>
          </cell>
          <cell r="N481">
            <v>214.90967000000001</v>
          </cell>
        </row>
        <row r="482">
          <cell r="B482">
            <v>25</v>
          </cell>
          <cell r="C482" t="str">
            <v>ЧЕРНIГIВСЬКА ОБЛАСТЬ</v>
          </cell>
          <cell r="D482">
            <v>14333202</v>
          </cell>
          <cell r="E482" t="str">
            <v>АКЦIОНЕРНЕ ТОВАРИСТВО ЗАКРИТОГО ТИПУ "А/Т ТЮТЮНОВА КОМПАНIЯ "В.А.Т.- ПРИЛУКИ"</v>
          </cell>
          <cell r="F482">
            <v>436439.60399999999</v>
          </cell>
          <cell r="G482">
            <v>440785.30300000001</v>
          </cell>
          <cell r="H482">
            <v>372592.50300000003</v>
          </cell>
          <cell r="I482">
            <v>379998.978</v>
          </cell>
          <cell r="J482">
            <v>-60786.324999999997</v>
          </cell>
          <cell r="K482">
            <v>0</v>
          </cell>
          <cell r="L482">
            <v>0</v>
          </cell>
          <cell r="M482">
            <v>7198.3792599999997</v>
          </cell>
          <cell r="N482">
            <v>2843.4972699999998</v>
          </cell>
        </row>
        <row r="483">
          <cell r="B483">
            <v>25</v>
          </cell>
          <cell r="C483" t="str">
            <v>ЧЕРНIГIВСЬКА ОБЛАСТЬ</v>
          </cell>
          <cell r="D483">
            <v>25881243</v>
          </cell>
          <cell r="E483" t="str">
            <v>ЧЕРНIГIВСЬКЕ ВIДДIЛЕННЯ ВIДКРИТОГО АКЦIОНЕРНОГО ТОВАРИСТВА "САН IНТЕРБРЮ УКРАЇНА"</v>
          </cell>
          <cell r="F483">
            <v>2567.8000000000002</v>
          </cell>
          <cell r="G483">
            <v>2730.7</v>
          </cell>
          <cell r="H483">
            <v>66018.006399999998</v>
          </cell>
          <cell r="I483">
            <v>70933.3318</v>
          </cell>
          <cell r="J483">
            <v>68202.631800000003</v>
          </cell>
          <cell r="K483">
            <v>0</v>
          </cell>
          <cell r="L483">
            <v>0</v>
          </cell>
          <cell r="M483">
            <v>5078.2652399999997</v>
          </cell>
          <cell r="N483">
            <v>4915.3253999999997</v>
          </cell>
        </row>
        <row r="484">
          <cell r="B484">
            <v>25</v>
          </cell>
          <cell r="C484" t="str">
            <v>ЧЕРНIГIВСЬКА ОБЛАСТЬ</v>
          </cell>
          <cell r="D484">
            <v>534663345</v>
          </cell>
          <cell r="E484" t="str">
            <v>НАФТОГАЗОВИДОБУВНЕ УПРАВЛIННЯ "ЧЕРНIГIВНАФТОГАЗ" СПIЛЬНА ДIЯЛЬНIСТЬ ЗА ДОГОВОРОМ 35-4</v>
          </cell>
          <cell r="F484">
            <v>25497.472099999999</v>
          </cell>
          <cell r="G484">
            <v>16528.927899999999</v>
          </cell>
          <cell r="H484">
            <v>48203.273699999998</v>
          </cell>
          <cell r="I484">
            <v>52559.2569</v>
          </cell>
          <cell r="J484">
            <v>36030.328999999998</v>
          </cell>
          <cell r="K484">
            <v>0</v>
          </cell>
          <cell r="L484">
            <v>0</v>
          </cell>
          <cell r="M484">
            <v>4600.8062600000003</v>
          </cell>
          <cell r="N484">
            <v>4355.9832399999996</v>
          </cell>
        </row>
        <row r="485">
          <cell r="B485">
            <v>25</v>
          </cell>
          <cell r="C485" t="str">
            <v>ЧЕРНIГIВСЬКА ОБЛАСТЬ</v>
          </cell>
          <cell r="D485">
            <v>136573</v>
          </cell>
          <cell r="E485" t="str">
            <v>СТРУКТУРНИЙ ПIДРОЗДIЛ НАФТОГАЗОВИДОБУВНЕ УПРАВЛIННЯ "ЧЕРНIГIВНАФТОГАЗ" ВАТ "УКРНАФТА"</v>
          </cell>
          <cell r="F485">
            <v>114306.303</v>
          </cell>
          <cell r="G485">
            <v>114358.78200000001</v>
          </cell>
          <cell r="H485">
            <v>33367.024899999997</v>
          </cell>
          <cell r="I485">
            <v>37880.766799999998</v>
          </cell>
          <cell r="J485">
            <v>-76478.014999999999</v>
          </cell>
          <cell r="K485">
            <v>0</v>
          </cell>
          <cell r="L485">
            <v>0</v>
          </cell>
          <cell r="M485">
            <v>5212.9195200000004</v>
          </cell>
          <cell r="N485">
            <v>4511.0806300000004</v>
          </cell>
        </row>
        <row r="486">
          <cell r="B486">
            <v>25</v>
          </cell>
          <cell r="C486" t="str">
            <v>ЧЕРНIГIВСЬКА ОБЛАСТЬ</v>
          </cell>
          <cell r="D486">
            <v>560242372</v>
          </cell>
          <cell r="E486" t="str">
            <v>ВIДКРИТЕ АКЦIОНЕРНЕ ТОВАРИСТВО "ГАЛС-К" УГОДА ПРО СПIЛЬНУ ДIЯЛЬНIСТЬ</v>
          </cell>
          <cell r="F486">
            <v>45063.347300000001</v>
          </cell>
          <cell r="G486">
            <v>36017.832600000002</v>
          </cell>
          <cell r="H486">
            <v>33470.520799999998</v>
          </cell>
          <cell r="I486">
            <v>37402.9519</v>
          </cell>
          <cell r="J486">
            <v>1385.11922</v>
          </cell>
          <cell r="K486">
            <v>0</v>
          </cell>
          <cell r="L486">
            <v>0</v>
          </cell>
          <cell r="M486">
            <v>3932.4310300000002</v>
          </cell>
          <cell r="N486">
            <v>3932.1187</v>
          </cell>
        </row>
        <row r="487">
          <cell r="B487">
            <v>25</v>
          </cell>
          <cell r="C487" t="str">
            <v>ЧЕРНIГIВСЬКА ОБЛАСТЬ</v>
          </cell>
          <cell r="D487">
            <v>5517564</v>
          </cell>
          <cell r="E487" t="str">
            <v>ЗАКРИТЕ АКЦIОНЕРНЕ ТОВАРИСТВО "ЧЕРНIГIВСЬКИЙ ПИВКОМБIНАТ "ДЕСНА"</v>
          </cell>
          <cell r="F487">
            <v>96471.9902</v>
          </cell>
          <cell r="G487">
            <v>96453.938899999994</v>
          </cell>
          <cell r="H487">
            <v>22910.749100000001</v>
          </cell>
          <cell r="I487">
            <v>22556.345399999998</v>
          </cell>
          <cell r="J487">
            <v>-73897.593999999997</v>
          </cell>
          <cell r="K487">
            <v>0</v>
          </cell>
          <cell r="L487">
            <v>0</v>
          </cell>
          <cell r="M487">
            <v>0</v>
          </cell>
          <cell r="N487">
            <v>-4.09171</v>
          </cell>
        </row>
        <row r="488">
          <cell r="B488">
            <v>25</v>
          </cell>
          <cell r="C488" t="str">
            <v>ЧЕРНIГIВСЬКА ОБЛАСТЬ</v>
          </cell>
          <cell r="D488">
            <v>136875</v>
          </cell>
          <cell r="E488" t="str">
            <v>ГНIДИНЦВСЬКИЙ ГАЗОПЕРЕРОБНИЙ ЗАВОД ВДКРИТОГО АКЦОНЕРНОГО ТОВАРИСТВА "УКРНАФТА"</v>
          </cell>
          <cell r="F488">
            <v>14820.1394</v>
          </cell>
          <cell r="G488">
            <v>14820.1394</v>
          </cell>
          <cell r="H488">
            <v>19309.853999999999</v>
          </cell>
          <cell r="I488">
            <v>21611.232100000001</v>
          </cell>
          <cell r="J488">
            <v>6791.09267</v>
          </cell>
          <cell r="K488">
            <v>0</v>
          </cell>
          <cell r="L488">
            <v>0</v>
          </cell>
          <cell r="M488">
            <v>2301.3780000000002</v>
          </cell>
          <cell r="N488">
            <v>2301.3780000000002</v>
          </cell>
        </row>
        <row r="489">
          <cell r="B489">
            <v>25</v>
          </cell>
          <cell r="C489" t="str">
            <v>ЧЕРНIГIВСЬКА ОБЛАСТЬ</v>
          </cell>
          <cell r="D489">
            <v>26333503</v>
          </cell>
          <cell r="E489" t="str">
            <v>ПРЕДСТАВНИЦТВО "РЕГАЛ ПЕТРОЛЕУМ КОРПОРЕЙШН ЛIМIТЕД"</v>
          </cell>
          <cell r="F489">
            <v>0</v>
          </cell>
          <cell r="G489">
            <v>0</v>
          </cell>
          <cell r="H489">
            <v>18526.297299999998</v>
          </cell>
          <cell r="I489">
            <v>20257.547299999998</v>
          </cell>
          <cell r="J489">
            <v>20257.547299999998</v>
          </cell>
          <cell r="K489">
            <v>0</v>
          </cell>
          <cell r="L489">
            <v>0</v>
          </cell>
          <cell r="M489">
            <v>2031.3058599999999</v>
          </cell>
          <cell r="N489">
            <v>2031.2512999999999</v>
          </cell>
        </row>
        <row r="490">
          <cell r="B490">
            <v>25</v>
          </cell>
          <cell r="C490" t="str">
            <v>ЧЕРНIГIВСЬКА ОБЛАСТЬ</v>
          </cell>
          <cell r="D490">
            <v>22815333</v>
          </cell>
          <cell r="E490" t="str">
            <v>ВIДКРИТЕ АКЦIОНЕРНЕ ТОВАРИСТВО ЕНЕРГОПОСТАЧАЛЬНА КОМПАНIЯ "ЧЕРНIГIВОБЛЕНЕРГО"</v>
          </cell>
          <cell r="F490">
            <v>14695.0067</v>
          </cell>
          <cell r="G490">
            <v>14890.695299999999</v>
          </cell>
          <cell r="H490">
            <v>14921.22</v>
          </cell>
          <cell r="I490">
            <v>16023.4938</v>
          </cell>
          <cell r="J490">
            <v>1132.7984200000001</v>
          </cell>
          <cell r="K490">
            <v>0</v>
          </cell>
          <cell r="L490">
            <v>0</v>
          </cell>
          <cell r="M490">
            <v>1347.86735</v>
          </cell>
          <cell r="N490">
            <v>1102.2737199999999</v>
          </cell>
        </row>
        <row r="491">
          <cell r="B491">
            <v>25</v>
          </cell>
          <cell r="C491" t="str">
            <v>ЧЕРНIГIВСЬКА ОБЛАСТЬ</v>
          </cell>
          <cell r="D491">
            <v>375361</v>
          </cell>
          <cell r="E491" t="str">
            <v>ДЕРЖАВНЕ ПIДПРИЄМСТВО "IЧНЯНСЬКИЙ СПИРТОВИЙ ЗАВОД"</v>
          </cell>
          <cell r="F491">
            <v>13036.0473</v>
          </cell>
          <cell r="G491">
            <v>13138.290499999999</v>
          </cell>
          <cell r="H491">
            <v>14935.8303</v>
          </cell>
          <cell r="I491">
            <v>15630.551299999999</v>
          </cell>
          <cell r="J491">
            <v>2492.2607899999998</v>
          </cell>
          <cell r="K491">
            <v>0</v>
          </cell>
          <cell r="L491">
            <v>0</v>
          </cell>
          <cell r="M491">
            <v>274.81966999999997</v>
          </cell>
          <cell r="N491">
            <v>262.97944999999999</v>
          </cell>
        </row>
        <row r="492">
          <cell r="B492">
            <v>25</v>
          </cell>
          <cell r="C492" t="str">
            <v>ЧЕРНIГIВСЬКА ОБЛАСТЬ</v>
          </cell>
          <cell r="D492">
            <v>31597869</v>
          </cell>
          <cell r="E492" t="str">
            <v>ЗАКРИТЕ АКЦIОНЕРНЕ ТОВАРИСТВО "ЧЕРНIГIВСЬКIЙ ЛIКЕРО-ГОРIЛЧАНИЙ ЗАВОД "ЧЕРНIГIВСЬКА ГОРIЛКА"</v>
          </cell>
          <cell r="F492">
            <v>13331.194299999999</v>
          </cell>
          <cell r="G492">
            <v>13777.134</v>
          </cell>
          <cell r="H492">
            <v>7964.6346700000004</v>
          </cell>
          <cell r="I492">
            <v>11978.038200000001</v>
          </cell>
          <cell r="J492">
            <v>-1799.0959</v>
          </cell>
          <cell r="K492">
            <v>2.0894499999999998</v>
          </cell>
          <cell r="L492">
            <v>2.0894499999999998</v>
          </cell>
          <cell r="M492">
            <v>3709.4916899999998</v>
          </cell>
          <cell r="N492">
            <v>3516.47955</v>
          </cell>
        </row>
        <row r="493">
          <cell r="B493">
            <v>25</v>
          </cell>
          <cell r="C493" t="str">
            <v>ЧЕРНIГIВСЬКА ОБЛАСТЬ</v>
          </cell>
          <cell r="D493">
            <v>22825155</v>
          </cell>
          <cell r="E493" t="str">
            <v>ТОВАРИСТВО З ОБМЕЖЕНОЮ ВIДПОВIДАЛЬНIСТЮ "ЛТ ЧЕЗАРА"</v>
          </cell>
          <cell r="F493">
            <v>3793.78134</v>
          </cell>
          <cell r="G493">
            <v>3955.6655700000001</v>
          </cell>
          <cell r="H493">
            <v>6701.8207499999999</v>
          </cell>
          <cell r="I493">
            <v>6850.0771000000004</v>
          </cell>
          <cell r="J493">
            <v>2894.4115299999999</v>
          </cell>
          <cell r="K493">
            <v>0</v>
          </cell>
          <cell r="L493">
            <v>0</v>
          </cell>
          <cell r="M493">
            <v>365.21721000000002</v>
          </cell>
          <cell r="N493">
            <v>148.25635</v>
          </cell>
        </row>
        <row r="494">
          <cell r="B494">
            <v>25</v>
          </cell>
          <cell r="C494" t="str">
            <v>ЧЕРНIГIВСЬКА ОБЛАСТЬ</v>
          </cell>
          <cell r="D494">
            <v>536507917</v>
          </cell>
          <cell r="E494" t="str">
            <v>ДОГОВIР СПIЛЬНОЇ ДIЯЛЬНОСТI ДОЧ ПIДПРИЄМСТВА НАЦIОНАЛЬНОЇ АКЦIОНЕРНОЇ КОМПАНIЇ "НАДРА УКРАЇНИ" "ЧЕРНIГIВНАФТОГАЗГЕОЛОГIЯ" ТА ЗАТ "ГАЗ-МДС"</v>
          </cell>
          <cell r="F494">
            <v>2459.33284</v>
          </cell>
          <cell r="G494">
            <v>2448.56277</v>
          </cell>
          <cell r="H494">
            <v>6623.8473199999999</v>
          </cell>
          <cell r="I494">
            <v>6746.1495199999999</v>
          </cell>
          <cell r="J494">
            <v>4297.5867500000004</v>
          </cell>
          <cell r="K494">
            <v>0</v>
          </cell>
          <cell r="L494">
            <v>0</v>
          </cell>
          <cell r="M494">
            <v>123.32491</v>
          </cell>
          <cell r="N494">
            <v>123.17143</v>
          </cell>
        </row>
        <row r="495">
          <cell r="B495">
            <v>25</v>
          </cell>
          <cell r="C495" t="str">
            <v>ЧЕРНIГIВСЬКА ОБЛАСТЬ</v>
          </cell>
          <cell r="D495">
            <v>33144497</v>
          </cell>
          <cell r="E495" t="str">
            <v>ФIЛIЯ "БУДIВЕЛЬНЕ УПРАВЛIННЯ "ДНIПРО-МIСТ" ТОВАРИСТВА З ОБМЕЖЕНОЮ ВIДПОВIДАЛЬНIСТЮ "БМК ПЛАНЕТА-МIСТ"</v>
          </cell>
          <cell r="F495">
            <v>2774.9816300000002</v>
          </cell>
          <cell r="G495">
            <v>2774.3910000000001</v>
          </cell>
          <cell r="H495">
            <v>6603.03251</v>
          </cell>
          <cell r="I495">
            <v>6603.1025099999997</v>
          </cell>
          <cell r="J495">
            <v>3828.7115100000001</v>
          </cell>
          <cell r="K495">
            <v>0</v>
          </cell>
          <cell r="L495">
            <v>0</v>
          </cell>
          <cell r="M495">
            <v>9.0300000000000005E-2</v>
          </cell>
          <cell r="N495">
            <v>6.9989999999999997E-2</v>
          </cell>
        </row>
        <row r="496">
          <cell r="B496">
            <v>25</v>
          </cell>
          <cell r="C496" t="str">
            <v>ЧЕРНIГIВСЬКА ОБЛАСТЬ</v>
          </cell>
          <cell r="D496">
            <v>3357671</v>
          </cell>
          <cell r="E496" t="str">
            <v>ВIДКРИТЕ АКЦIОНЕРНЕ ТОВАРИСТВО "ОБЛТЕПЛОКОМУНЕНЕРГО"</v>
          </cell>
          <cell r="F496">
            <v>5597.6605200000004</v>
          </cell>
          <cell r="G496">
            <v>3647.7261800000001</v>
          </cell>
          <cell r="H496">
            <v>3121.90319</v>
          </cell>
          <cell r="I496">
            <v>5320.7355299999999</v>
          </cell>
          <cell r="J496">
            <v>1673.00935</v>
          </cell>
          <cell r="K496">
            <v>0</v>
          </cell>
          <cell r="L496">
            <v>-2851.7193000000002</v>
          </cell>
          <cell r="M496">
            <v>3.1269999999999999E-2</v>
          </cell>
          <cell r="N496">
            <v>0.03</v>
          </cell>
        </row>
        <row r="497">
          <cell r="B497">
            <v>25</v>
          </cell>
          <cell r="C497" t="str">
            <v>ЧЕРНIГIВСЬКА ОБЛАСТЬ</v>
          </cell>
          <cell r="D497">
            <v>3358222</v>
          </cell>
          <cell r="E497" t="str">
            <v>КОМУНАЛЬНЕ ПIДПРИЄМСТВО "ЧЕРНIГIВВОДОКАНАЛ" ЧЕРНIГIВСЬКОЇ МIСЬКОЇ РАДИ</v>
          </cell>
          <cell r="F497">
            <v>3078.02909</v>
          </cell>
          <cell r="G497">
            <v>3035.3901300000002</v>
          </cell>
          <cell r="H497">
            <v>3611.9479200000001</v>
          </cell>
          <cell r="I497">
            <v>4575.4093499999999</v>
          </cell>
          <cell r="J497">
            <v>1540.0192199999999</v>
          </cell>
          <cell r="K497">
            <v>0</v>
          </cell>
          <cell r="L497">
            <v>0</v>
          </cell>
          <cell r="M497">
            <v>966.86006999999995</v>
          </cell>
          <cell r="N497">
            <v>962.71618999999998</v>
          </cell>
        </row>
        <row r="498">
          <cell r="B498">
            <v>25</v>
          </cell>
          <cell r="C498" t="str">
            <v>ЧЕРНIГIВСЬКА ОБЛАСТЬ</v>
          </cell>
          <cell r="D498">
            <v>32016315</v>
          </cell>
          <cell r="E498" t="str">
            <v>ДОЧIРНЄ ПIДПРИЄМСТВО "ЧЕРНIГIВСЬКИЙ ОБЛАВТОДОР" ВIДКРИТОГО АКЦIОНЕРНОГО ТОВАРИСТВА "ДЕРЖАВНА АКЦIОНЕРНА КОМПАНIЯ "АВТОМОБIЛЬНI ДОРОГИ УКРАЇНИ"</v>
          </cell>
          <cell r="F498">
            <v>4372.9549200000001</v>
          </cell>
          <cell r="G498">
            <v>4366.9624199999998</v>
          </cell>
          <cell r="H498">
            <v>4262.3882299999996</v>
          </cell>
          <cell r="I498">
            <v>4237.2055099999998</v>
          </cell>
          <cell r="J498">
            <v>-129.75691</v>
          </cell>
          <cell r="K498">
            <v>0</v>
          </cell>
          <cell r="L498">
            <v>0</v>
          </cell>
          <cell r="M498">
            <v>0.74228000000000005</v>
          </cell>
          <cell r="N498">
            <v>-25.18272</v>
          </cell>
        </row>
        <row r="499">
          <cell r="B499">
            <v>25</v>
          </cell>
          <cell r="C499" t="str">
            <v>ЧЕРНIГIВСЬКА ОБЛАСТЬ</v>
          </cell>
          <cell r="D499">
            <v>30731879</v>
          </cell>
          <cell r="E499" t="str">
            <v>ЗАКРИТЕ АКЦIОНЕРНЕ ТОВАРИСТВО "ШЛЯХО-БУДIВЕЛЬНЕ УПРАВЛIННЯ N 14"</v>
          </cell>
          <cell r="F499">
            <v>3604.5212900000001</v>
          </cell>
          <cell r="G499">
            <v>2919.8144600000001</v>
          </cell>
          <cell r="H499">
            <v>4105.3117099999999</v>
          </cell>
          <cell r="I499">
            <v>4202.3619699999999</v>
          </cell>
          <cell r="J499">
            <v>1282.5475100000001</v>
          </cell>
          <cell r="K499">
            <v>0</v>
          </cell>
          <cell r="L499">
            <v>0</v>
          </cell>
          <cell r="M499">
            <v>100.01045999999999</v>
          </cell>
          <cell r="N499">
            <v>97.050259999999994</v>
          </cell>
        </row>
        <row r="500">
          <cell r="B500">
            <v>25</v>
          </cell>
          <cell r="C500" t="str">
            <v>ЧЕРНIГIВСЬКА ОБЛАСТЬ</v>
          </cell>
          <cell r="D500">
            <v>31188527</v>
          </cell>
          <cell r="E500" t="str">
            <v>ЗАКРИТЕ АКЦIОНЕРНЕ ТОВАРИСТВО "ТФ КАБЕЛЬ"</v>
          </cell>
          <cell r="F500">
            <v>2112.1568600000001</v>
          </cell>
          <cell r="G500">
            <v>2109.1067400000002</v>
          </cell>
          <cell r="H500">
            <v>3329.9954699999998</v>
          </cell>
          <cell r="I500">
            <v>3611.4737500000001</v>
          </cell>
          <cell r="J500">
            <v>1502.3670099999999</v>
          </cell>
          <cell r="K500">
            <v>0</v>
          </cell>
          <cell r="L500">
            <v>0</v>
          </cell>
          <cell r="M500">
            <v>282.00035000000003</v>
          </cell>
          <cell r="N500">
            <v>281.47815000000003</v>
          </cell>
        </row>
        <row r="501">
          <cell r="B501">
            <v>25</v>
          </cell>
          <cell r="C501" t="str">
            <v>ЧЕРНIГIВСЬКА ОБЛАСТЬ</v>
          </cell>
          <cell r="D501">
            <v>3358104</v>
          </cell>
          <cell r="E501" t="str">
            <v>ВIДКРИТЕ АКЦIОНЕРНЕ ТОВАРИСТВО ПО ГАЗОПОСТАЧАННЮ ТА ГАЗИФIКАЦIЇ "ЧЕРНIГIВГАЗ"</v>
          </cell>
          <cell r="F501">
            <v>6147.6400800000001</v>
          </cell>
          <cell r="G501">
            <v>6344.3168400000004</v>
          </cell>
          <cell r="H501">
            <v>3113.8054999999999</v>
          </cell>
          <cell r="I501">
            <v>3487.04682</v>
          </cell>
          <cell r="J501">
            <v>-2857.27</v>
          </cell>
          <cell r="K501">
            <v>0</v>
          </cell>
          <cell r="L501">
            <v>-39.150010000000002</v>
          </cell>
          <cell r="M501">
            <v>385.91719999999998</v>
          </cell>
          <cell r="N501">
            <v>334.09100000000001</v>
          </cell>
        </row>
        <row r="502">
          <cell r="B502">
            <v>26</v>
          </cell>
          <cell r="C502" t="str">
            <v>М.КИЇВ</v>
          </cell>
          <cell r="D502">
            <v>20077720</v>
          </cell>
          <cell r="E502" t="str">
            <v>НАЦIОНАЛЬНА АКЦIОНЕРНА КОМПАНIЯ "НАФТОГАЗ УКРАЇНИ"</v>
          </cell>
          <cell r="F502">
            <v>4904370.83</v>
          </cell>
          <cell r="G502">
            <v>5326303.6399999997</v>
          </cell>
          <cell r="H502">
            <v>3546498.52</v>
          </cell>
          <cell r="I502">
            <v>6437580.6900000004</v>
          </cell>
          <cell r="J502">
            <v>1111277.05</v>
          </cell>
          <cell r="K502">
            <v>1634179.7</v>
          </cell>
          <cell r="L502">
            <v>-2409653.7999999998</v>
          </cell>
          <cell r="M502">
            <v>21560.268</v>
          </cell>
          <cell r="N502">
            <v>-110617.76</v>
          </cell>
        </row>
        <row r="503">
          <cell r="B503">
            <v>26</v>
          </cell>
          <cell r="C503" t="str">
            <v>М.КИЇВ</v>
          </cell>
          <cell r="D503">
            <v>135390</v>
          </cell>
          <cell r="E503" t="str">
            <v>ВIДКРИТЕ АКЦIОНЕРНЕ ТОВАРИСТВО "УКРНАФТА"</v>
          </cell>
          <cell r="F503">
            <v>1461937.47</v>
          </cell>
          <cell r="G503">
            <v>1444889.8</v>
          </cell>
          <cell r="H503">
            <v>1857091.17</v>
          </cell>
          <cell r="I503">
            <v>1970056.57</v>
          </cell>
          <cell r="J503">
            <v>525166.77599999995</v>
          </cell>
          <cell r="K503">
            <v>0</v>
          </cell>
          <cell r="L503">
            <v>-5.20113</v>
          </cell>
          <cell r="M503">
            <v>133274.12400000001</v>
          </cell>
          <cell r="N503">
            <v>113113.773</v>
          </cell>
        </row>
        <row r="504">
          <cell r="B504">
            <v>26</v>
          </cell>
          <cell r="C504" t="str">
            <v>М.КИЇВ</v>
          </cell>
          <cell r="D504">
            <v>24584661</v>
          </cell>
          <cell r="E504" t="str">
            <v>ДЕРЖАВНЕ ПIДПРИЄМСТВО "НАЦIОНАЛЬНА АТОМНА ЕНЕРГОГЕНЕРУЮЧА КОМПАНIЯ "ЕНЕРГОАТОМ"</v>
          </cell>
          <cell r="F504">
            <v>898843.33</v>
          </cell>
          <cell r="G504">
            <v>1261339.82</v>
          </cell>
          <cell r="H504">
            <v>-50544.805</v>
          </cell>
          <cell r="I504">
            <v>1617569.44</v>
          </cell>
          <cell r="J504">
            <v>356229.62099999998</v>
          </cell>
          <cell r="K504">
            <v>0</v>
          </cell>
          <cell r="L504">
            <v>-1294656.1000000001</v>
          </cell>
          <cell r="M504">
            <v>147108.55799999999</v>
          </cell>
          <cell r="N504">
            <v>147099.22399999999</v>
          </cell>
        </row>
        <row r="505">
          <cell r="B505">
            <v>26</v>
          </cell>
          <cell r="C505" t="str">
            <v>М.КИЇВ</v>
          </cell>
          <cell r="D505">
            <v>21673832</v>
          </cell>
          <cell r="E505" t="str">
            <v>ЗАКРИТЕ АКЦIОНЕРНЕ ТОВАРИСТВО "КИЇВСТАР ДЖ. ЕС. ЕМ."</v>
          </cell>
          <cell r="F505">
            <v>770941.03599999996</v>
          </cell>
          <cell r="G505">
            <v>761572.24699999997</v>
          </cell>
          <cell r="H505">
            <v>1434788.94</v>
          </cell>
          <cell r="I505">
            <v>1522089.99</v>
          </cell>
          <cell r="J505">
            <v>760517.74199999997</v>
          </cell>
          <cell r="K505">
            <v>0</v>
          </cell>
          <cell r="L505">
            <v>0</v>
          </cell>
          <cell r="M505">
            <v>87407.441399999996</v>
          </cell>
          <cell r="N505">
            <v>87301.053199999995</v>
          </cell>
        </row>
        <row r="506">
          <cell r="B506">
            <v>26</v>
          </cell>
          <cell r="C506" t="str">
            <v>М.КИЇВ</v>
          </cell>
          <cell r="D506">
            <v>21560766</v>
          </cell>
          <cell r="E506" t="str">
            <v>ВIДКРИТЕ АКЦIОНЕРНЕ ТОВАРИСТВО "УКРТЕЛЕКОМ"</v>
          </cell>
          <cell r="F506">
            <v>681344.05500000005</v>
          </cell>
          <cell r="G506">
            <v>499868.65700000001</v>
          </cell>
          <cell r="H506">
            <v>644136.17799999996</v>
          </cell>
          <cell r="I506">
            <v>696519.74699999997</v>
          </cell>
          <cell r="J506">
            <v>196651.09</v>
          </cell>
          <cell r="K506">
            <v>0</v>
          </cell>
          <cell r="L506">
            <v>0</v>
          </cell>
          <cell r="M506">
            <v>54021.140899999999</v>
          </cell>
          <cell r="N506">
            <v>52383.568500000001</v>
          </cell>
        </row>
        <row r="507">
          <cell r="B507">
            <v>26</v>
          </cell>
          <cell r="C507" t="str">
            <v>М.КИЇВ</v>
          </cell>
          <cell r="D507">
            <v>14333937</v>
          </cell>
          <cell r="E507" t="str">
            <v>ЗАКРИТЕ АКЦIОНЕРНЕ ТОВАРИСТВО "УКРАЇНСЬКИЙ МОБIЛЬНИЙ ЗВ'ЯЗОК"</v>
          </cell>
          <cell r="F507">
            <v>635453.63600000006</v>
          </cell>
          <cell r="G507">
            <v>628244.98699999996</v>
          </cell>
          <cell r="H507">
            <v>611379.75699999998</v>
          </cell>
          <cell r="I507">
            <v>658105.52099999995</v>
          </cell>
          <cell r="J507">
            <v>29860.534199999998</v>
          </cell>
          <cell r="K507">
            <v>0</v>
          </cell>
          <cell r="L507">
            <v>0</v>
          </cell>
          <cell r="M507">
            <v>46883.5432</v>
          </cell>
          <cell r="N507">
            <v>46725.756600000001</v>
          </cell>
        </row>
        <row r="508">
          <cell r="B508">
            <v>26</v>
          </cell>
          <cell r="C508" t="str">
            <v>М.КИЇВ</v>
          </cell>
          <cell r="D508">
            <v>30019775</v>
          </cell>
          <cell r="E508" t="str">
            <v>ДОЧIРНЯ КОМПАНIЯ "УКРГАЗВИДОБУВАННЯ" НАЦIОНАЛЬНОЇ АКЦIОНЕРНОЇ КОМПАНIЇ "НАФТОГАЗ УКРАЇНИ"</v>
          </cell>
          <cell r="F508">
            <v>295009.46100000001</v>
          </cell>
          <cell r="G508">
            <v>279617.58299999998</v>
          </cell>
          <cell r="H508">
            <v>543815.43599999999</v>
          </cell>
          <cell r="I508">
            <v>589603.50300000003</v>
          </cell>
          <cell r="J508">
            <v>309985.91999999998</v>
          </cell>
          <cell r="K508">
            <v>0</v>
          </cell>
          <cell r="L508">
            <v>0</v>
          </cell>
          <cell r="M508">
            <v>46858.585200000001</v>
          </cell>
          <cell r="N508">
            <v>45901.470500000003</v>
          </cell>
        </row>
        <row r="509">
          <cell r="B509">
            <v>26</v>
          </cell>
          <cell r="C509" t="str">
            <v>М.КИЇВ</v>
          </cell>
          <cell r="D509">
            <v>21515381</v>
          </cell>
          <cell r="E509" t="str">
            <v>ДЕРЖАВНЕ ПIДПРИЄМСТВО "ЕНЕРГОРИНОК"</v>
          </cell>
          <cell r="F509">
            <v>462505.29700000002</v>
          </cell>
          <cell r="G509">
            <v>421077.97399999999</v>
          </cell>
          <cell r="H509">
            <v>423525.76299999998</v>
          </cell>
          <cell r="I509">
            <v>525252.25300000003</v>
          </cell>
          <cell r="J509">
            <v>104174.27899999999</v>
          </cell>
          <cell r="K509">
            <v>0</v>
          </cell>
          <cell r="L509">
            <v>-57293.972000000002</v>
          </cell>
          <cell r="M509">
            <v>94450.998900000006</v>
          </cell>
          <cell r="N509">
            <v>94049.017800000001</v>
          </cell>
        </row>
        <row r="510">
          <cell r="B510">
            <v>26</v>
          </cell>
          <cell r="C510" t="str">
            <v>М.КИЇВ</v>
          </cell>
          <cell r="D510">
            <v>34003224</v>
          </cell>
          <cell r="E510" t="str">
            <v>ЗАКРИТЕ АКЦIОНЕРНЕ ТОВАРИСТВО "УКРГАЗ-ЕНЕРГО"</v>
          </cell>
          <cell r="F510">
            <v>0</v>
          </cell>
          <cell r="G510">
            <v>0</v>
          </cell>
          <cell r="H510">
            <v>473756.14</v>
          </cell>
          <cell r="I510">
            <v>499985.48200000002</v>
          </cell>
          <cell r="J510">
            <v>499985.48200000002</v>
          </cell>
          <cell r="K510">
            <v>0</v>
          </cell>
          <cell r="L510">
            <v>0</v>
          </cell>
          <cell r="M510">
            <v>26229.341499999999</v>
          </cell>
          <cell r="N510">
            <v>26229.341499999999</v>
          </cell>
        </row>
        <row r="511">
          <cell r="B511">
            <v>26</v>
          </cell>
          <cell r="C511" t="str">
            <v>М.КИЇВ</v>
          </cell>
          <cell r="D511">
            <v>20043260</v>
          </cell>
          <cell r="E511" t="str">
            <v>СПIЛЬНЕ УКРАЇНСЬКО-НIМЕЦЬКЕ ЗАКРИТЕ АКЦIОНЕРНЕ ТОВАРИСТВО З IНОЗЕМНИМИ IНВЕСТИЦIЯМИ "РЕЕМТСМА-КИЇВ ТЮТЮНОВА ФАБРИКА"</v>
          </cell>
          <cell r="F511">
            <v>317797.36300000001</v>
          </cell>
          <cell r="G511">
            <v>318399.82299999997</v>
          </cell>
          <cell r="H511">
            <v>398269.32</v>
          </cell>
          <cell r="I511">
            <v>399979.973</v>
          </cell>
          <cell r="J511">
            <v>81580.149600000004</v>
          </cell>
          <cell r="K511">
            <v>0</v>
          </cell>
          <cell r="L511">
            <v>0</v>
          </cell>
          <cell r="M511">
            <v>1938.7185899999999</v>
          </cell>
          <cell r="N511">
            <v>1460.6487099999999</v>
          </cell>
        </row>
        <row r="512">
          <cell r="B512">
            <v>26</v>
          </cell>
          <cell r="C512" t="str">
            <v>М.КИЇВ</v>
          </cell>
          <cell r="D512">
            <v>5391057</v>
          </cell>
          <cell r="E512" t="str">
            <v>ЗАКРИТЕ АКЦIОНЕРНЕ ТОВАРИСТВО "ОБОЛОНЬ"</v>
          </cell>
          <cell r="F512">
            <v>326780.228</v>
          </cell>
          <cell r="G512">
            <v>323113.951</v>
          </cell>
          <cell r="H512">
            <v>338601.12800000003</v>
          </cell>
          <cell r="I512">
            <v>353441.08799999999</v>
          </cell>
          <cell r="J512">
            <v>30327.137200000001</v>
          </cell>
          <cell r="K512">
            <v>0</v>
          </cell>
          <cell r="L512">
            <v>0</v>
          </cell>
          <cell r="M512">
            <v>19312.2559</v>
          </cell>
          <cell r="N512">
            <v>14510.661700000001</v>
          </cell>
        </row>
        <row r="513">
          <cell r="B513">
            <v>26</v>
          </cell>
          <cell r="C513" t="str">
            <v>М.КИЇВ</v>
          </cell>
          <cell r="D513">
            <v>100227</v>
          </cell>
          <cell r="E513" t="str">
            <v>ДЕРЖАВНЕ ПIДПРИЄМСТВО "НАЦIОНАЛЬНА ЕНЕРГЕТИЧНА КОМПАНIЯ "УКРЕНЕРГО"</v>
          </cell>
          <cell r="F513">
            <v>146001.85500000001</v>
          </cell>
          <cell r="G513">
            <v>143466.26199999999</v>
          </cell>
          <cell r="H513">
            <v>307168.38500000001</v>
          </cell>
          <cell r="I513">
            <v>322749.25400000002</v>
          </cell>
          <cell r="J513">
            <v>179282.992</v>
          </cell>
          <cell r="K513">
            <v>0</v>
          </cell>
          <cell r="L513">
            <v>0</v>
          </cell>
          <cell r="M513">
            <v>15860.640600000001</v>
          </cell>
          <cell r="N513">
            <v>15580.869000000001</v>
          </cell>
        </row>
        <row r="514">
          <cell r="B514">
            <v>26</v>
          </cell>
          <cell r="C514" t="str">
            <v>М.КИЇВ</v>
          </cell>
          <cell r="D514">
            <v>20749622</v>
          </cell>
          <cell r="E514" t="str">
            <v>ФIРМА "СОЮЗ-ВIКТАН" ЛТД (ТОВАРИСТВО З ОБМЕЖЕНОЮ ВIДПОВIДАЛЬНIСТЮ)</v>
          </cell>
          <cell r="F514">
            <v>395240.68</v>
          </cell>
          <cell r="G514">
            <v>372640.86</v>
          </cell>
          <cell r="H514">
            <v>333805.37900000002</v>
          </cell>
          <cell r="I514">
            <v>317189.95500000002</v>
          </cell>
          <cell r="J514">
            <v>-55450.904999999999</v>
          </cell>
          <cell r="K514">
            <v>280.13887</v>
          </cell>
          <cell r="L514">
            <v>280.13887</v>
          </cell>
          <cell r="M514">
            <v>40395.691599999998</v>
          </cell>
          <cell r="N514">
            <v>-18165.482</v>
          </cell>
        </row>
        <row r="515">
          <cell r="B515">
            <v>26</v>
          </cell>
          <cell r="C515" t="str">
            <v>М.КИЇВ</v>
          </cell>
          <cell r="D515">
            <v>31570412</v>
          </cell>
          <cell r="E515" t="str">
            <v>ВIДКРИТЕ АКЦIОНЕРНЕ ТОВАРИСТВО "УКРТРАНСНАФТА"</v>
          </cell>
          <cell r="F515">
            <v>262410.29499999998</v>
          </cell>
          <cell r="G515">
            <v>255467.26199999999</v>
          </cell>
          <cell r="H515">
            <v>229687.908</v>
          </cell>
          <cell r="I515">
            <v>238483.54199999999</v>
          </cell>
          <cell r="J515">
            <v>-16983.72</v>
          </cell>
          <cell r="K515">
            <v>0</v>
          </cell>
          <cell r="L515">
            <v>-0.53503999999999996</v>
          </cell>
          <cell r="M515">
            <v>26791.411199999999</v>
          </cell>
          <cell r="N515">
            <v>8734.43073</v>
          </cell>
        </row>
        <row r="516">
          <cell r="B516">
            <v>26</v>
          </cell>
          <cell r="C516" t="str">
            <v>М.КИЇВ</v>
          </cell>
          <cell r="D516">
            <v>19341005</v>
          </cell>
          <cell r="E516" t="str">
            <v>ТОВАРИСТВО З ОБМЕЖЕНОЮ ВIДПОВIДАЛЬНIСТЮ З IНОЗЕМНОЮ IНВЕСТИЦIЄЮ "ПРОКТЕР ЕНД ГЕМБЛ УКРАЇНА"</v>
          </cell>
          <cell r="F516">
            <v>156770.45800000001</v>
          </cell>
          <cell r="G516">
            <v>156594.799</v>
          </cell>
          <cell r="H516">
            <v>166305.89199999999</v>
          </cell>
          <cell r="I516">
            <v>172502.245</v>
          </cell>
          <cell r="J516">
            <v>15907.4457</v>
          </cell>
          <cell r="K516">
            <v>0</v>
          </cell>
          <cell r="L516">
            <v>0</v>
          </cell>
          <cell r="M516">
            <v>6829.2860099999998</v>
          </cell>
          <cell r="N516">
            <v>6196.3533799999996</v>
          </cell>
        </row>
        <row r="517">
          <cell r="B517">
            <v>26</v>
          </cell>
          <cell r="C517" t="str">
            <v>М.КИЇВ</v>
          </cell>
          <cell r="D517">
            <v>23507865</v>
          </cell>
          <cell r="E517" t="str">
            <v>АКЦIОНЕРНЕ ТОВАРИСТВО ЗАКРИТОГО ТИПУ "УКРАЇНСЬКА НЕЗАЛЕЖНА ТВ-КОРПОРАЦIЯ"</v>
          </cell>
          <cell r="F517">
            <v>66481.546799999996</v>
          </cell>
          <cell r="G517">
            <v>65548.286699999997</v>
          </cell>
          <cell r="H517">
            <v>141463.36799999999</v>
          </cell>
          <cell r="I517">
            <v>152294.43599999999</v>
          </cell>
          <cell r="J517">
            <v>86746.149799999999</v>
          </cell>
          <cell r="K517">
            <v>0</v>
          </cell>
          <cell r="L517">
            <v>0</v>
          </cell>
          <cell r="M517">
            <v>10892.9676</v>
          </cell>
          <cell r="N517">
            <v>10831.068799999999</v>
          </cell>
        </row>
        <row r="518">
          <cell r="B518">
            <v>26</v>
          </cell>
          <cell r="C518" t="str">
            <v>М.КИЇВ</v>
          </cell>
          <cell r="D518">
            <v>22927045</v>
          </cell>
          <cell r="E518" t="str">
            <v>ВIДКРИТЕ АКЦIОНЕРНЕ ТОВАРИСТВО "ДЕРЖАВНА ЕНЕРГОГЕНЕРУЮЧА КОМПАНIЯ "ЦЕНТРЕНЕРГО"</v>
          </cell>
          <cell r="F518">
            <v>172998.04800000001</v>
          </cell>
          <cell r="G518">
            <v>174305.337</v>
          </cell>
          <cell r="H518">
            <v>132930.992</v>
          </cell>
          <cell r="I518">
            <v>151402.02900000001</v>
          </cell>
          <cell r="J518">
            <v>-22903.308000000001</v>
          </cell>
          <cell r="K518">
            <v>0</v>
          </cell>
          <cell r="L518">
            <v>-4996.2</v>
          </cell>
          <cell r="M518">
            <v>19853.633300000001</v>
          </cell>
          <cell r="N518">
            <v>13474.8372</v>
          </cell>
        </row>
        <row r="519">
          <cell r="B519">
            <v>26</v>
          </cell>
          <cell r="C519" t="str">
            <v>М.КИЇВ</v>
          </cell>
          <cell r="D519">
            <v>14305909</v>
          </cell>
          <cell r="E519" t="str">
            <v>ВIДКРИТЕ АКЦIОНЕРНЕ ТОВАРИСТВО "РАЙФФАЙЗЕН БАНК АВАЛЬ"</v>
          </cell>
          <cell r="F519">
            <v>31398.898499999999</v>
          </cell>
          <cell r="G519">
            <v>31782.104500000001</v>
          </cell>
          <cell r="H519">
            <v>136259.55799999999</v>
          </cell>
          <cell r="I519">
            <v>139285.81899999999</v>
          </cell>
          <cell r="J519">
            <v>107503.715</v>
          </cell>
          <cell r="K519">
            <v>0</v>
          </cell>
          <cell r="L519">
            <v>0</v>
          </cell>
          <cell r="M519">
            <v>3423.9410400000002</v>
          </cell>
          <cell r="N519">
            <v>3021.37032</v>
          </cell>
        </row>
        <row r="520">
          <cell r="B520">
            <v>26</v>
          </cell>
          <cell r="C520" t="str">
            <v>М.КИЇВ</v>
          </cell>
          <cell r="D520">
            <v>31517060</v>
          </cell>
          <cell r="E520" t="str">
            <v>УКРАЇНСЬКЕ ДЕРЖАВНЕ ПIДПРИЄМСТВО "УКРХIМТРАНСАМIАК"</v>
          </cell>
          <cell r="F520">
            <v>69214.061300000001</v>
          </cell>
          <cell r="G520">
            <v>66017.607699999993</v>
          </cell>
          <cell r="H520">
            <v>135267.913</v>
          </cell>
          <cell r="I520">
            <v>136971.04699999999</v>
          </cell>
          <cell r="J520">
            <v>70953.439100000003</v>
          </cell>
          <cell r="K520">
            <v>0.25398999999999999</v>
          </cell>
          <cell r="L520">
            <v>0.25398999999999999</v>
          </cell>
          <cell r="M520">
            <v>6948.54529</v>
          </cell>
          <cell r="N520">
            <v>1702.63636</v>
          </cell>
        </row>
        <row r="521">
          <cell r="B521">
            <v>26</v>
          </cell>
          <cell r="C521" t="str">
            <v>М.КИЇВ</v>
          </cell>
          <cell r="D521">
            <v>31301827</v>
          </cell>
          <cell r="E521" t="str">
            <v>ДОЧIРНЯ КОМПАНIЯ "ГАЗ УКРАЇНИ" НАЦIОНАЛЬНОЇ АКЦIОНЕРНОЇ КОМПАНIЇ "НАФТОГАЗ УКРАЇНИ"</v>
          </cell>
          <cell r="F521">
            <v>112359.561</v>
          </cell>
          <cell r="G521">
            <v>71187.8171</v>
          </cell>
          <cell r="H521">
            <v>107358.773</v>
          </cell>
          <cell r="I521">
            <v>128925.436</v>
          </cell>
          <cell r="J521">
            <v>57737.618900000001</v>
          </cell>
          <cell r="K521">
            <v>0</v>
          </cell>
          <cell r="L521">
            <v>0</v>
          </cell>
          <cell r="M521">
            <v>47784.118499999997</v>
          </cell>
          <cell r="N521">
            <v>21551.6525</v>
          </cell>
        </row>
        <row r="522">
          <cell r="B522">
            <v>27</v>
          </cell>
          <cell r="C522" t="str">
            <v>М.СЕВАСТОПОЛЬ</v>
          </cell>
          <cell r="D522">
            <v>5471081</v>
          </cell>
          <cell r="E522" t="str">
            <v>ВIДКРИТЕ АКЦIОНЕРНЕ ТОВАРИСТВО "ЕНЕРГЕТИЧНА КОМПАНIЯ "СЕВАСТОПОЛЬЕНЕРГО"</v>
          </cell>
          <cell r="F522">
            <v>11661.692499999999</v>
          </cell>
          <cell r="G522">
            <v>11670.6348</v>
          </cell>
          <cell r="H522">
            <v>17722.993600000002</v>
          </cell>
          <cell r="I522">
            <v>17795.999800000001</v>
          </cell>
          <cell r="J522">
            <v>6125.3650299999999</v>
          </cell>
          <cell r="K522">
            <v>0</v>
          </cell>
          <cell r="L522">
            <v>0</v>
          </cell>
          <cell r="M522">
            <v>20.269030000000001</v>
          </cell>
          <cell r="N522">
            <v>14.57892</v>
          </cell>
        </row>
        <row r="523">
          <cell r="B523">
            <v>27</v>
          </cell>
          <cell r="C523" t="str">
            <v>М.СЕВАСТОПОЛЬ</v>
          </cell>
          <cell r="D523">
            <v>191906</v>
          </cell>
          <cell r="E523" t="str">
            <v>ВIДКРИТЕ АКЦIОНЕРНЕ ТОВАРИСТВО "БАЛАКЛАВСЬКЕ РУДОУПРАВЛIННЯ IМ. О.М.ГОРЬКОГО"</v>
          </cell>
          <cell r="F523">
            <v>8541.79666</v>
          </cell>
          <cell r="G523">
            <v>8548.1398700000009</v>
          </cell>
          <cell r="H523">
            <v>11318.721600000001</v>
          </cell>
          <cell r="I523">
            <v>11461.2701</v>
          </cell>
          <cell r="J523">
            <v>2913.1302599999999</v>
          </cell>
          <cell r="K523">
            <v>0</v>
          </cell>
          <cell r="L523">
            <v>0</v>
          </cell>
          <cell r="M523">
            <v>668.73505</v>
          </cell>
          <cell r="N523">
            <v>623.69295</v>
          </cell>
        </row>
        <row r="524">
          <cell r="B524">
            <v>27</v>
          </cell>
          <cell r="C524" t="str">
            <v>М.СЕВАСТОПОЛЬ</v>
          </cell>
          <cell r="D524">
            <v>3358305</v>
          </cell>
          <cell r="E524" t="str">
            <v>ВIДКРИТЕ АКЦIОНЕРНЕ ТОВАРИСТВО ПО ГАЗОПОСТАЧАННЮ ТА ГАЗИФIКАЦIЄ "СЕВАСТОПОЛЬГАЗ"</v>
          </cell>
          <cell r="F524">
            <v>3121.4504999999999</v>
          </cell>
          <cell r="G524">
            <v>2852.1141899999998</v>
          </cell>
          <cell r="H524">
            <v>3519.0740000000001</v>
          </cell>
          <cell r="I524">
            <v>8368.1268600000003</v>
          </cell>
          <cell r="J524">
            <v>5516.0126700000001</v>
          </cell>
          <cell r="K524">
            <v>0</v>
          </cell>
          <cell r="L524">
            <v>-5642.3068000000003</v>
          </cell>
          <cell r="M524">
            <v>49.828679999999999</v>
          </cell>
          <cell r="N524">
            <v>49.823680000000003</v>
          </cell>
        </row>
        <row r="525">
          <cell r="B525">
            <v>27</v>
          </cell>
          <cell r="C525" t="str">
            <v>М.СЕВАСТОПОЛЬ</v>
          </cell>
          <cell r="D525">
            <v>1125548</v>
          </cell>
          <cell r="E525" t="str">
            <v>ДЕРЖАВНЕ ПIДПРИЄМСТВО "СЕВАСТОПОЛЬСЬКИЙ МОРСЬКИЙ ТОРГОВЕЛЬНИЙ ПОРТ"</v>
          </cell>
          <cell r="F525">
            <v>3178.1541499999998</v>
          </cell>
          <cell r="G525">
            <v>3343.6345500000002</v>
          </cell>
          <cell r="H525">
            <v>7983.8992799999996</v>
          </cell>
          <cell r="I525">
            <v>7928.8537800000004</v>
          </cell>
          <cell r="J525">
            <v>4585.2192299999997</v>
          </cell>
          <cell r="K525">
            <v>0</v>
          </cell>
          <cell r="L525">
            <v>0</v>
          </cell>
          <cell r="M525">
            <v>122.31601000000001</v>
          </cell>
          <cell r="N525">
            <v>-55.051139999999997</v>
          </cell>
        </row>
        <row r="526">
          <cell r="B526">
            <v>27</v>
          </cell>
          <cell r="C526" t="str">
            <v>М.СЕВАСТОПОЛЬ</v>
          </cell>
          <cell r="D526">
            <v>14307989</v>
          </cell>
          <cell r="E526" t="str">
            <v>ВIДКРИТЕ АКЦIОНЕРНЕ ТОВАРИСТВО "ЦЕНТРАЛЬНЕ КОНСТРУКТОРСЬКЕ БЮРО "КОРАЛЛ"</v>
          </cell>
          <cell r="F526">
            <v>8199.2110799999991</v>
          </cell>
          <cell r="G526">
            <v>7374.9432800000004</v>
          </cell>
          <cell r="H526">
            <v>6940.36481</v>
          </cell>
          <cell r="I526">
            <v>7622.6433500000003</v>
          </cell>
          <cell r="J526">
            <v>247.70007000000001</v>
          </cell>
          <cell r="K526">
            <v>0</v>
          </cell>
          <cell r="L526">
            <v>-1.3100000000000001E-2</v>
          </cell>
          <cell r="M526">
            <v>687.84880999999996</v>
          </cell>
          <cell r="N526">
            <v>681.90062</v>
          </cell>
        </row>
        <row r="527">
          <cell r="B527">
            <v>27</v>
          </cell>
          <cell r="C527" t="str">
            <v>М.СЕВАСТОПОЛЬ</v>
          </cell>
          <cell r="D527">
            <v>5431414</v>
          </cell>
          <cell r="E527" t="str">
            <v>ГОСУДАРСТВЕННОЕ ПРЕДПРИЯТИЕ "СЕВАСТОПОЛЬСКИЙ ВИНОДЕЛЬЧЕСКИЙ ЗАВОД"</v>
          </cell>
          <cell r="F527">
            <v>5783.1439099999998</v>
          </cell>
          <cell r="G527">
            <v>6093.3615099999997</v>
          </cell>
          <cell r="H527">
            <v>5935.20795</v>
          </cell>
          <cell r="I527">
            <v>7518.3419000000004</v>
          </cell>
          <cell r="J527">
            <v>1424.9803899999999</v>
          </cell>
          <cell r="K527">
            <v>0</v>
          </cell>
          <cell r="L527">
            <v>0</v>
          </cell>
          <cell r="M527">
            <v>1013.29272</v>
          </cell>
          <cell r="N527">
            <v>1007.78976</v>
          </cell>
        </row>
        <row r="528">
          <cell r="B528">
            <v>27</v>
          </cell>
          <cell r="C528" t="str">
            <v>М.СЕВАСТОПОЛЬ</v>
          </cell>
          <cell r="D528">
            <v>20709663</v>
          </cell>
          <cell r="E528" t="str">
            <v>ДЕРЖАВНЕ ПIДПРИЄМСТВО СЕВАСТОПОЛЬСЬКИЙ МОРСЬКИЙ РИБНИЙ ПОРТ</v>
          </cell>
          <cell r="F528">
            <v>7601.83997</v>
          </cell>
          <cell r="G528">
            <v>6917.5823200000004</v>
          </cell>
          <cell r="H528">
            <v>6387.76368</v>
          </cell>
          <cell r="I528">
            <v>7040.3370000000004</v>
          </cell>
          <cell r="J528">
            <v>122.75467999999999</v>
          </cell>
          <cell r="K528">
            <v>0</v>
          </cell>
          <cell r="L528">
            <v>0</v>
          </cell>
          <cell r="M528">
            <v>968.94960000000003</v>
          </cell>
          <cell r="N528">
            <v>652.10170000000005</v>
          </cell>
        </row>
        <row r="529">
          <cell r="B529">
            <v>27</v>
          </cell>
          <cell r="C529" t="str">
            <v>М.СЕВАСТОПОЛЬ</v>
          </cell>
          <cell r="D529">
            <v>463088</v>
          </cell>
          <cell r="E529" t="str">
            <v>СЕВАСТОПОЛЬСКОЕ ГОСУДАРСТВЕННОЕ ПРЕДПРИЯТИЕ "АТЛАНТИКА"</v>
          </cell>
          <cell r="F529">
            <v>390.3526</v>
          </cell>
          <cell r="G529">
            <v>51.631959999999999</v>
          </cell>
          <cell r="H529">
            <v>3372.6051000000002</v>
          </cell>
          <cell r="I529">
            <v>6285.5588399999997</v>
          </cell>
          <cell r="J529">
            <v>6233.92688</v>
          </cell>
          <cell r="K529">
            <v>0</v>
          </cell>
          <cell r="L529">
            <v>-2743.9856</v>
          </cell>
          <cell r="M529">
            <v>28.056999999999999</v>
          </cell>
          <cell r="N529">
            <v>28.056999999999999</v>
          </cell>
        </row>
        <row r="530">
          <cell r="B530">
            <v>27</v>
          </cell>
          <cell r="C530" t="str">
            <v>М.СЕВАСТОПОЛЬ</v>
          </cell>
          <cell r="D530">
            <v>3358274</v>
          </cell>
          <cell r="E530" t="str">
            <v>ДЕРЖАВНЕ КОМУНАЛЬНЕ ПIДПРИЄМСТВО "СЕВМIСЬКВОДОКАНАЛ"</v>
          </cell>
          <cell r="F530">
            <v>4545.36391</v>
          </cell>
          <cell r="G530">
            <v>4526.8966700000001</v>
          </cell>
          <cell r="H530">
            <v>5308.25695</v>
          </cell>
          <cell r="I530">
            <v>6013.4211500000001</v>
          </cell>
          <cell r="J530">
            <v>1486.52448</v>
          </cell>
          <cell r="K530">
            <v>0</v>
          </cell>
          <cell r="L530">
            <v>0</v>
          </cell>
          <cell r="M530">
            <v>715.50985000000003</v>
          </cell>
          <cell r="N530">
            <v>686.05728999999997</v>
          </cell>
        </row>
        <row r="531">
          <cell r="B531">
            <v>27</v>
          </cell>
          <cell r="C531" t="str">
            <v>М.СЕВАСТОПОЛЬ</v>
          </cell>
          <cell r="D531">
            <v>23450835</v>
          </cell>
          <cell r="E531" t="str">
            <v>СЕВАСТОПОЛЬСЬКА ФIЛIЯ ЗАКРИТОГО АКЦIОНЕРНОГО ТОВАРИСТВА "УКРАЄНСЬКИЙ МОБIЛЬНИЙ ЗВ'ЯЗОК"</v>
          </cell>
          <cell r="F531">
            <v>3433.61</v>
          </cell>
          <cell r="G531">
            <v>3433.61</v>
          </cell>
          <cell r="H531">
            <v>4610.2</v>
          </cell>
          <cell r="I531">
            <v>4610.2</v>
          </cell>
          <cell r="J531">
            <v>1176.5899999999999</v>
          </cell>
          <cell r="K531">
            <v>0</v>
          </cell>
          <cell r="L531">
            <v>0</v>
          </cell>
          <cell r="M531">
            <v>5.3699999999999998E-3</v>
          </cell>
          <cell r="N531">
            <v>0</v>
          </cell>
        </row>
        <row r="532">
          <cell r="B532">
            <v>27</v>
          </cell>
          <cell r="C532" t="str">
            <v>М.СЕВАСТОПОЛЬ</v>
          </cell>
          <cell r="D532">
            <v>3358357</v>
          </cell>
          <cell r="E532" t="str">
            <v>КОМУНАЛЬНЕ ПIДПРИЄМСТВО "СЕВТЕПЛОЕНЕРГО" СЕВАСТОПОЛЬСЬКОЄ МIСЬКОЄ РАДИ</v>
          </cell>
          <cell r="F532">
            <v>3618.7648199999999</v>
          </cell>
          <cell r="G532">
            <v>3646.5735800000002</v>
          </cell>
          <cell r="H532">
            <v>2889.40524</v>
          </cell>
          <cell r="I532">
            <v>3381.9398999999999</v>
          </cell>
          <cell r="J532">
            <v>-264.63368000000003</v>
          </cell>
          <cell r="K532">
            <v>0</v>
          </cell>
          <cell r="L532">
            <v>0</v>
          </cell>
          <cell r="M532">
            <v>400.16811000000001</v>
          </cell>
          <cell r="N532">
            <v>400.12164000000001</v>
          </cell>
        </row>
        <row r="533">
          <cell r="B533">
            <v>27</v>
          </cell>
          <cell r="C533" t="str">
            <v>М.СЕВАСТОПОЛЬ</v>
          </cell>
          <cell r="D533">
            <v>31576194</v>
          </cell>
          <cell r="E533" t="str">
            <v>ТОВАРИСТВО З ОБМЕЖЕНОЮ ВIДПОВIДАЛЬНIСТЮ "ПIДПРИЄМСТВО "ТАВРIДА ЕЛЕКТРИК УКРАЇНА"</v>
          </cell>
          <cell r="F533">
            <v>1159.0281500000001</v>
          </cell>
          <cell r="G533">
            <v>410.09992999999997</v>
          </cell>
          <cell r="H533">
            <v>3187.2975299999998</v>
          </cell>
          <cell r="I533">
            <v>3012.54448</v>
          </cell>
          <cell r="J533">
            <v>2602.4445500000002</v>
          </cell>
          <cell r="K533">
            <v>0</v>
          </cell>
          <cell r="L533">
            <v>0</v>
          </cell>
          <cell r="M533">
            <v>128.23518999999999</v>
          </cell>
          <cell r="N533">
            <v>-174.96862999999999</v>
          </cell>
        </row>
        <row r="534">
          <cell r="B534">
            <v>27</v>
          </cell>
          <cell r="C534" t="str">
            <v>М.СЕВАСТОПОЛЬ</v>
          </cell>
          <cell r="D534">
            <v>1271342</v>
          </cell>
          <cell r="E534" t="str">
            <v>ЗАКРИТЕ АКЦIОНЕРНЕ ТОВАРИСТВО "СЕВАСТОПОЛЬБУД"</v>
          </cell>
          <cell r="F534">
            <v>1817.16867</v>
          </cell>
          <cell r="G534">
            <v>1826.03253</v>
          </cell>
          <cell r="H534">
            <v>2487.26071</v>
          </cell>
          <cell r="I534">
            <v>2687.1341699999998</v>
          </cell>
          <cell r="J534">
            <v>861.10163999999997</v>
          </cell>
          <cell r="K534">
            <v>0</v>
          </cell>
          <cell r="L534">
            <v>0</v>
          </cell>
          <cell r="M534">
            <v>210.83634000000001</v>
          </cell>
          <cell r="N534">
            <v>199.87343000000001</v>
          </cell>
        </row>
        <row r="535">
          <cell r="B535">
            <v>27</v>
          </cell>
          <cell r="C535" t="str">
            <v>М.СЕВАСТОПОЛЬ</v>
          </cell>
          <cell r="D535">
            <v>30120798</v>
          </cell>
          <cell r="E535" t="str">
            <v>ПIДПРИЄМСТВО "БУДIВЕЛЬНЕ УПРАВЛIННЯ ЧОРНОМОРСЬКОГО ФЛОТУ МIНIСТЕРСТВА ОБОРОНИ РОСIЙСЬКОЄ ФЕДЕРАЦIЄ"</v>
          </cell>
          <cell r="F535">
            <v>2371.0375300000001</v>
          </cell>
          <cell r="G535">
            <v>2313.6025500000001</v>
          </cell>
          <cell r="H535">
            <v>2159.6012500000002</v>
          </cell>
          <cell r="I535">
            <v>2505.6170499999998</v>
          </cell>
          <cell r="J535">
            <v>192.0145</v>
          </cell>
          <cell r="K535">
            <v>0</v>
          </cell>
          <cell r="L535">
            <v>0</v>
          </cell>
          <cell r="M535">
            <v>352.94360999999998</v>
          </cell>
          <cell r="N535">
            <v>346.01351</v>
          </cell>
        </row>
        <row r="536">
          <cell r="B536">
            <v>27</v>
          </cell>
          <cell r="C536" t="str">
            <v>М.СЕВАСТОПОЛЬ</v>
          </cell>
          <cell r="D536">
            <v>32367281</v>
          </cell>
          <cell r="E536" t="str">
            <v>ТОВАРИСТВО З ОБМЕЖЕНОЮ ВIДПОВIДАЛЬНIСТЮ "IНКЕРМАНСЬКИЙ ЗАВОД МАРОЧНЫХ ВИН"</v>
          </cell>
          <cell r="F536">
            <v>1543.9348399999999</v>
          </cell>
          <cell r="G536">
            <v>2601.6455900000001</v>
          </cell>
          <cell r="H536">
            <v>1495.5406399999999</v>
          </cell>
          <cell r="I536">
            <v>2367.8175999999999</v>
          </cell>
          <cell r="J536">
            <v>-233.82799</v>
          </cell>
          <cell r="K536">
            <v>0</v>
          </cell>
          <cell r="L536">
            <v>0</v>
          </cell>
          <cell r="M536">
            <v>1507.82761</v>
          </cell>
          <cell r="N536">
            <v>667.09041000000002</v>
          </cell>
        </row>
        <row r="537">
          <cell r="B537">
            <v>27</v>
          </cell>
          <cell r="C537" t="str">
            <v>М.СЕВАСТОПОЛЬ</v>
          </cell>
          <cell r="D537">
            <v>30628382</v>
          </cell>
          <cell r="E537" t="str">
            <v>ЗАКРИТЕ АКЦIОНЕРНЕ ТОВАРИСТВО "СТIВIДОРНА КОМПАНIЯ "АВЛIТА"</v>
          </cell>
          <cell r="F537">
            <v>9750.0884700000006</v>
          </cell>
          <cell r="G537">
            <v>5914.3537100000003</v>
          </cell>
          <cell r="H537">
            <v>332.47620000000001</v>
          </cell>
          <cell r="I537">
            <v>2316.4645999999998</v>
          </cell>
          <cell r="J537">
            <v>-3597.8890999999999</v>
          </cell>
          <cell r="K537">
            <v>0</v>
          </cell>
          <cell r="L537">
            <v>0</v>
          </cell>
          <cell r="M537">
            <v>1987.38642</v>
          </cell>
          <cell r="N537">
            <v>1983.98254</v>
          </cell>
        </row>
        <row r="538">
          <cell r="B538">
            <v>27</v>
          </cell>
          <cell r="C538" t="str">
            <v>М.СЕВАСТОПОЛЬ</v>
          </cell>
          <cell r="D538">
            <v>14319030</v>
          </cell>
          <cell r="E538" t="str">
            <v>ВIДДIЛ ДЕРЖАВНОЄ СЛУЖБИ ОХОРОНИ ПРИ УМВС УКРАЄНИ В М.СЕВАСТОПОЛI</v>
          </cell>
          <cell r="F538">
            <v>1436.8508400000001</v>
          </cell>
          <cell r="G538">
            <v>1434.9792199999999</v>
          </cell>
          <cell r="H538">
            <v>1797.0049899999999</v>
          </cell>
          <cell r="I538">
            <v>1933.8068000000001</v>
          </cell>
          <cell r="J538">
            <v>498.82758000000001</v>
          </cell>
          <cell r="K538">
            <v>0</v>
          </cell>
          <cell r="L538">
            <v>0</v>
          </cell>
          <cell r="M538">
            <v>138.00036</v>
          </cell>
          <cell r="N538">
            <v>136.80180999999999</v>
          </cell>
        </row>
        <row r="539">
          <cell r="B539">
            <v>27</v>
          </cell>
          <cell r="C539" t="str">
            <v>М.СЕВАСТОПОЛЬ</v>
          </cell>
          <cell r="D539">
            <v>13792296</v>
          </cell>
          <cell r="E539" t="str">
            <v>ЗАКРИТЕ АКЦIОНЕРНЕ ТОВАРИСТВО "МОРБУД"</v>
          </cell>
          <cell r="F539">
            <v>862.98918000000003</v>
          </cell>
          <cell r="G539">
            <v>866.39746000000002</v>
          </cell>
          <cell r="H539">
            <v>1601.4037800000001</v>
          </cell>
          <cell r="I539">
            <v>1846.8071299999999</v>
          </cell>
          <cell r="J539">
            <v>980.40967000000001</v>
          </cell>
          <cell r="K539">
            <v>0</v>
          </cell>
          <cell r="L539">
            <v>0</v>
          </cell>
          <cell r="M539">
            <v>248.81586999999999</v>
          </cell>
          <cell r="N539">
            <v>245.40334999999999</v>
          </cell>
        </row>
        <row r="540">
          <cell r="B540">
            <v>27</v>
          </cell>
          <cell r="C540" t="str">
            <v>М.СЕВАСТОПОЛЬ</v>
          </cell>
          <cell r="D540">
            <v>9324193</v>
          </cell>
          <cell r="E540" t="str">
            <v>СЕВАСТОПОЛЬСКИЙ ФИЛИАЛ АКЦИОНЕРНО-КОММЕРЧЕСКОГО БАНКА СОЦИАЛЬНОГО РАЗВИТИЯ "УКРСОЦБАНК"</v>
          </cell>
          <cell r="F540">
            <v>672.96311000000003</v>
          </cell>
          <cell r="G540">
            <v>672.95128999999997</v>
          </cell>
          <cell r="H540">
            <v>1781.4608800000001</v>
          </cell>
          <cell r="I540">
            <v>1781.4608800000001</v>
          </cell>
          <cell r="J540">
            <v>1108.5095899999999</v>
          </cell>
          <cell r="K540">
            <v>0</v>
          </cell>
          <cell r="L540">
            <v>0</v>
          </cell>
          <cell r="M540">
            <v>3.8999999999999999E-4</v>
          </cell>
          <cell r="N540">
            <v>-1.993E-2</v>
          </cell>
        </row>
        <row r="541">
          <cell r="B541">
            <v>27</v>
          </cell>
          <cell r="C541" t="str">
            <v>М.СЕВАСТОПОЛЬ</v>
          </cell>
          <cell r="D541">
            <v>22288148</v>
          </cell>
          <cell r="E541" t="str">
            <v>ЗАКРЫТОЕ АКЦИОНЕРНОЕ ОБЩЕСТВО "МЕХАНИЗАЦИЯ СТРОИТЕЛЬСТВА"</v>
          </cell>
          <cell r="F541">
            <v>1072.23693</v>
          </cell>
          <cell r="G541">
            <v>1057.6027300000001</v>
          </cell>
          <cell r="H541">
            <v>1690.8791200000001</v>
          </cell>
          <cell r="I541">
            <v>1764.9746500000001</v>
          </cell>
          <cell r="J541">
            <v>707.37192000000005</v>
          </cell>
          <cell r="K541">
            <v>0</v>
          </cell>
          <cell r="L541">
            <v>-12.06959</v>
          </cell>
          <cell r="M541">
            <v>62.552390000000003</v>
          </cell>
          <cell r="N541">
            <v>61.980710000000002</v>
          </cell>
        </row>
      </sheetData>
      <sheetData sheetId="3"/>
      <sheetData sheetId="4"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Платеж місяць (фонди)"/>
      <sheetName val="Лист1"/>
      <sheetName val="ЗДМмісяць"/>
      <sheetName val="ДБ-ЗагСпецМ (Норбаз)"/>
      <sheetName val="ПлатОблMis"/>
      <sheetName val="Платеж Рік (фонди)"/>
      <sheetName val="ДБ-ЗагСпецРік (Норбаз)"/>
      <sheetName val="ЗДМРік"/>
      <sheetName val="ПлатОблРік"/>
      <sheetName val="Платеж місяць (МФУ)"/>
      <sheetName val="Платеж Рік (МФУ)"/>
      <sheetName val="НаказДПА"/>
      <sheetName val="розпис"/>
      <sheetName val="РозписОбл"/>
      <sheetName val="Надх"/>
      <sheetName val="Исход ЗФ(ЗБ)"/>
      <sheetName val="Исход СФ(ЗБ)"/>
      <sheetName val="Исход ЗФ "/>
      <sheetName val="Исход СФ "/>
      <sheetName val="Начни с меня"/>
      <sheetName val="контроль"/>
      <sheetName val="Авто"/>
      <sheetName val="додаток2"/>
      <sheetName val="re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row r="9">
          <cell r="C9" t="str">
            <v>Червень</v>
          </cell>
          <cell r="D9">
            <v>119</v>
          </cell>
          <cell r="F9">
            <v>19</v>
          </cell>
          <cell r="H9" t="str">
            <v>червня</v>
          </cell>
          <cell r="J9" t="str">
            <v>банківських</v>
          </cell>
        </row>
        <row r="10">
          <cell r="F10">
            <v>20</v>
          </cell>
        </row>
        <row r="11">
          <cell r="F11">
            <v>20</v>
          </cell>
        </row>
        <row r="12">
          <cell r="F12">
            <v>22</v>
          </cell>
        </row>
        <row r="13">
          <cell r="F13">
            <v>21</v>
          </cell>
        </row>
        <row r="14">
          <cell r="F14">
            <v>17</v>
          </cell>
        </row>
        <row r="15">
          <cell r="F15">
            <v>19</v>
          </cell>
        </row>
        <row r="16">
          <cell r="F16">
            <v>22</v>
          </cell>
        </row>
        <row r="17">
          <cell r="F17">
            <v>21</v>
          </cell>
        </row>
        <row r="18">
          <cell r="F18">
            <v>22</v>
          </cell>
        </row>
        <row r="19">
          <cell r="F19">
            <v>21</v>
          </cell>
        </row>
        <row r="20">
          <cell r="F20">
            <v>22</v>
          </cell>
        </row>
        <row r="21">
          <cell r="F21">
            <v>23</v>
          </cell>
        </row>
      </sheetData>
      <sheetData sheetId="20" refreshError="1"/>
      <sheetData sheetId="21" refreshError="1"/>
      <sheetData sheetId="22" refreshError="1"/>
      <sheetData sheetId="23"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графикРучн"/>
      <sheetName val="график (2)"/>
      <sheetName val="график"/>
      <sheetName val="Лист4"/>
      <sheetName val="Лист1"/>
      <sheetName val="Платеж місяць Му"/>
      <sheetName val="Платеж РікМУ"/>
      <sheetName val="Исход ЗФ "/>
      <sheetName val="Исход СФ "/>
      <sheetName val="ДМБ"/>
      <sheetName val="Лист3"/>
      <sheetName val="Платеж місяць (фонди)"/>
      <sheetName val="ЗДМмісяць"/>
      <sheetName val="ДБ-ЗагСпецМ (Норбаз)"/>
      <sheetName val="ПлатОблMis"/>
      <sheetName val="Платеж Рік (фонди)"/>
      <sheetName val="ДБ-ЗагСпецРік (Норбаз)"/>
      <sheetName val="ЗДМРік"/>
      <sheetName val="ПлатОблРік"/>
      <sheetName val="Платеж місяць (МФУ)"/>
      <sheetName val="Платеж Рік (МФУ)"/>
      <sheetName val="НаказДПА"/>
      <sheetName val="розпис"/>
      <sheetName val="РозписОбл"/>
      <sheetName val="Надх"/>
      <sheetName val="Исход ЗФ(ЗБ)"/>
      <sheetName val="Исход СФ(ЗБ)"/>
      <sheetName val="Начни с меня"/>
      <sheetName val="контроль"/>
      <sheetName val="Авто"/>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row r="16">
          <cell r="F16">
            <v>5</v>
          </cell>
        </row>
      </sheetData>
      <sheetData sheetId="28" refreshError="1"/>
      <sheetData sheetId="29"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пояснення"/>
      <sheetName val="основная(1)"/>
      <sheetName val="доп_потенциал(2)"/>
      <sheetName val="мини_ДПИ_крупные(3)"/>
      <sheetName val="мини_ДПИ(4)"/>
      <sheetName val="большие_минимизаторы(5)"/>
      <sheetName val="мини_прибыль(6)"/>
      <sheetName val="мини_льготы(7)"/>
      <sheetName val="мини_0-0,1%(8)"/>
      <sheetName val="основная_1_"/>
      <sheetName val="Начни с меня"/>
    </sheetNames>
    <sheetDataSet>
      <sheetData sheetId="0"/>
      <sheetData sheetId="1" refreshError="1">
        <row r="4">
          <cell r="B4" t="str">
            <v>Код підприємства</v>
          </cell>
          <cell r="C4" t="str">
            <v>Назва підприємства</v>
          </cell>
          <cell r="D4" t="str">
            <v>Сума валового доходу за 9 місяців 2005р.</v>
          </cell>
          <cell r="E4" t="str">
            <v>Збір платежів до Державного бюджету станом на 01.10.2005р.</v>
          </cell>
          <cell r="F4" t="str">
            <v>Податкове навантаження</v>
          </cell>
        </row>
      </sheetData>
      <sheetData sheetId="2"/>
      <sheetData sheetId="3"/>
      <sheetData sheetId="4"/>
      <sheetData sheetId="5"/>
      <sheetData sheetId="6"/>
      <sheetData sheetId="7"/>
      <sheetData sheetId="8"/>
      <sheetData sheetId="9"/>
      <sheetData sheetId="1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ПлатежиМіс (-газ)"/>
      <sheetName val="ДБ-ЗагСпецМ (Норбаз)"/>
      <sheetName val="ЗДМмісяць"/>
      <sheetName val="ПлатежиРік (-газ)"/>
      <sheetName val="ДБ-ЗагСпецРік (Норбаз)"/>
      <sheetName val="ЗДМРік"/>
      <sheetName val="ПлатОблРік"/>
      <sheetName val="ПлатОблMis"/>
      <sheetName val="ДБ-ЗагСпецРік (Заст)"/>
      <sheetName val="ДБ-ЗагСпецМ (Заст)"/>
      <sheetName val="ПлатежиРік (-газ) (2)"/>
      <sheetName val="ПлатежиМіс (-газ) (2)"/>
      <sheetName val="ЗДМмісяць (2)"/>
      <sheetName val="ДБ-ЗагСпецРік (Норбаз) (МФ)"/>
      <sheetName val="ДБ-ЗагСпецМ (Норбаз) (МФ)"/>
      <sheetName val="НаказДПА"/>
      <sheetName val="розпис"/>
      <sheetName val="РозписОбл"/>
      <sheetName val="Исход ЗФ"/>
      <sheetName val="Исход СФ "/>
      <sheetName val="Надх"/>
      <sheetName val="контроль"/>
      <sheetName val="Начни с меня"/>
      <sheetName val="Авто"/>
      <sheetName val="Звіт"/>
      <sheetName val="Пер"/>
      <sheetName val="основная(1)"/>
      <sheetName val="Macro1"/>
      <sheetName val="reg"/>
    </sheetNames>
    <sheetDataSet>
      <sheetData sheetId="0" refreshError="1"/>
      <sheetData sheetId="1" refreshError="1"/>
      <sheetData sheetId="2" refreshError="1">
        <row r="9">
          <cell r="A9">
            <v>1</v>
          </cell>
        </row>
        <row r="10">
          <cell r="A10" t="str">
            <v>АР Крим</v>
          </cell>
        </row>
        <row r="11">
          <cell r="A11" t="str">
            <v>Вінницька</v>
          </cell>
        </row>
        <row r="12">
          <cell r="A12" t="str">
            <v>Волинська</v>
          </cell>
        </row>
        <row r="13">
          <cell r="A13" t="str">
            <v>Дніпропетровська</v>
          </cell>
        </row>
        <row r="14">
          <cell r="A14" t="str">
            <v>Донецька</v>
          </cell>
        </row>
        <row r="15">
          <cell r="A15" t="str">
            <v xml:space="preserve">Житомирська </v>
          </cell>
        </row>
        <row r="16">
          <cell r="A16" t="str">
            <v xml:space="preserve">Закарпатська </v>
          </cell>
        </row>
        <row r="17">
          <cell r="A17" t="str">
            <v xml:space="preserve">Запорізька </v>
          </cell>
        </row>
        <row r="18">
          <cell r="A18" t="str">
            <v>Івано-Франківська</v>
          </cell>
        </row>
        <row r="19">
          <cell r="A19" t="str">
            <v xml:space="preserve">Київська </v>
          </cell>
        </row>
        <row r="20">
          <cell r="A20" t="str">
            <v>Кіровоградська</v>
          </cell>
        </row>
        <row r="21">
          <cell r="A21" t="str">
            <v xml:space="preserve">Луганська </v>
          </cell>
        </row>
        <row r="22">
          <cell r="A22" t="str">
            <v xml:space="preserve">Львівська </v>
          </cell>
        </row>
        <row r="23">
          <cell r="A23" t="str">
            <v xml:space="preserve">Миколаївська </v>
          </cell>
        </row>
        <row r="24">
          <cell r="A24" t="str">
            <v>Одеська</v>
          </cell>
        </row>
        <row r="25">
          <cell r="A25" t="str">
            <v>Полтавська</v>
          </cell>
        </row>
        <row r="26">
          <cell r="A26" t="str">
            <v>Рівненська</v>
          </cell>
        </row>
        <row r="27">
          <cell r="A27" t="str">
            <v xml:space="preserve">Сумська </v>
          </cell>
        </row>
        <row r="28">
          <cell r="A28" t="str">
            <v xml:space="preserve">Тернопільська </v>
          </cell>
        </row>
        <row r="29">
          <cell r="A29" t="str">
            <v>Харківська</v>
          </cell>
        </row>
        <row r="30">
          <cell r="A30" t="str">
            <v xml:space="preserve">Херсонська </v>
          </cell>
        </row>
        <row r="31">
          <cell r="A31" t="str">
            <v xml:space="preserve">Хмельницька </v>
          </cell>
        </row>
        <row r="32">
          <cell r="A32" t="str">
            <v xml:space="preserve">Черкаська </v>
          </cell>
        </row>
        <row r="33">
          <cell r="A33" t="str">
            <v>Чернівецька</v>
          </cell>
        </row>
        <row r="34">
          <cell r="A34" t="str">
            <v>Чернігівська</v>
          </cell>
        </row>
        <row r="35">
          <cell r="A35" t="str">
            <v>м.Київ</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sheetData sheetId="28"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ИсхОбл"/>
    </sheetNames>
    <sheetDataSet>
      <sheetData sheetId="0" refreshError="1">
        <row r="9">
          <cell r="D9">
            <v>722260.08</v>
          </cell>
          <cell r="F9">
            <v>708678.96499999997</v>
          </cell>
          <cell r="H9">
            <v>300403</v>
          </cell>
          <cell r="J9">
            <v>303348.99911000003</v>
          </cell>
        </row>
        <row r="10">
          <cell r="D10">
            <v>370924.64</v>
          </cell>
          <cell r="F10">
            <v>391001.64500000002</v>
          </cell>
          <cell r="H10">
            <v>245934</v>
          </cell>
          <cell r="J10">
            <v>245531.70048</v>
          </cell>
        </row>
        <row r="11">
          <cell r="D11">
            <v>216118.12</v>
          </cell>
          <cell r="F11">
            <v>286660.99</v>
          </cell>
          <cell r="H11">
            <v>143674</v>
          </cell>
          <cell r="J11">
            <v>194900.3689</v>
          </cell>
        </row>
        <row r="12">
          <cell r="D12">
            <v>1407550</v>
          </cell>
          <cell r="F12">
            <v>1485938.8220000002</v>
          </cell>
          <cell r="H12">
            <v>850322</v>
          </cell>
          <cell r="J12">
            <v>829357.81031999993</v>
          </cell>
        </row>
        <row r="13">
          <cell r="D13">
            <v>2001860.8</v>
          </cell>
          <cell r="F13">
            <v>2058033.882</v>
          </cell>
          <cell r="H13">
            <v>1324304</v>
          </cell>
          <cell r="J13">
            <v>1199444.1136899998</v>
          </cell>
        </row>
        <row r="14">
          <cell r="D14">
            <v>312820.12</v>
          </cell>
          <cell r="F14">
            <v>327044.99400000001</v>
          </cell>
          <cell r="H14">
            <v>224102</v>
          </cell>
          <cell r="J14">
            <v>215669.62339999998</v>
          </cell>
        </row>
        <row r="15">
          <cell r="D15">
            <v>254897.88</v>
          </cell>
          <cell r="F15">
            <v>265284.62800000003</v>
          </cell>
          <cell r="H15">
            <v>162833</v>
          </cell>
          <cell r="J15">
            <v>153855.85998000001</v>
          </cell>
        </row>
        <row r="16">
          <cell r="D16">
            <v>880061.6</v>
          </cell>
          <cell r="F16">
            <v>972937.60599999991</v>
          </cell>
          <cell r="H16">
            <v>585827</v>
          </cell>
          <cell r="J16">
            <v>602984.51368000009</v>
          </cell>
        </row>
        <row r="17">
          <cell r="D17">
            <v>430570.6</v>
          </cell>
          <cell r="F17">
            <v>411851.97700000001</v>
          </cell>
          <cell r="H17">
            <v>333724</v>
          </cell>
          <cell r="J17">
            <v>289894.68078999995</v>
          </cell>
        </row>
        <row r="18">
          <cell r="D18">
            <v>626007.19999999995</v>
          </cell>
          <cell r="F18">
            <v>595541.05300000007</v>
          </cell>
          <cell r="H18">
            <v>452262</v>
          </cell>
          <cell r="J18">
            <v>376384.05763999996</v>
          </cell>
        </row>
        <row r="19">
          <cell r="D19">
            <v>286933.68</v>
          </cell>
          <cell r="F19">
            <v>272937.163</v>
          </cell>
          <cell r="H19">
            <v>198577</v>
          </cell>
          <cell r="J19">
            <v>171298.86814000001</v>
          </cell>
        </row>
        <row r="20">
          <cell r="D20">
            <v>744628.72</v>
          </cell>
          <cell r="F20">
            <v>681472.35899999994</v>
          </cell>
          <cell r="H20">
            <v>480065</v>
          </cell>
          <cell r="J20">
            <v>395531.36479999998</v>
          </cell>
        </row>
        <row r="21">
          <cell r="D21">
            <v>973580.46</v>
          </cell>
          <cell r="F21">
            <v>1030925.8180000001</v>
          </cell>
          <cell r="H21">
            <v>749611</v>
          </cell>
          <cell r="J21">
            <v>730177.43311999994</v>
          </cell>
        </row>
        <row r="22">
          <cell r="D22">
            <v>406577.4</v>
          </cell>
          <cell r="F22">
            <v>452547.30300000001</v>
          </cell>
          <cell r="H22">
            <v>287875</v>
          </cell>
          <cell r="J22">
            <v>293426.48650999996</v>
          </cell>
        </row>
        <row r="23">
          <cell r="D23">
            <v>1061496.3999999999</v>
          </cell>
          <cell r="F23">
            <v>1132998.615</v>
          </cell>
          <cell r="H23">
            <v>697430</v>
          </cell>
          <cell r="J23">
            <v>708296.23404999997</v>
          </cell>
        </row>
        <row r="24">
          <cell r="D24">
            <v>1330480.68</v>
          </cell>
          <cell r="F24">
            <v>1227688.3290000001</v>
          </cell>
          <cell r="H24">
            <v>1130395</v>
          </cell>
          <cell r="J24">
            <v>991683.45705000008</v>
          </cell>
        </row>
        <row r="25">
          <cell r="D25">
            <v>266965.40000000002</v>
          </cell>
          <cell r="F25">
            <v>237275.921</v>
          </cell>
          <cell r="H25">
            <v>191157</v>
          </cell>
          <cell r="J25">
            <v>145179.56718000001</v>
          </cell>
        </row>
        <row r="26">
          <cell r="D26">
            <v>522546.2</v>
          </cell>
          <cell r="F26">
            <v>679070.99100000004</v>
          </cell>
          <cell r="H26">
            <v>402777</v>
          </cell>
          <cell r="J26">
            <v>530187.58403999999</v>
          </cell>
        </row>
        <row r="27">
          <cell r="D27">
            <v>195895.48</v>
          </cell>
          <cell r="F27">
            <v>187643.03099999999</v>
          </cell>
          <cell r="H27">
            <v>131938</v>
          </cell>
          <cell r="J27">
            <v>113490.58703</v>
          </cell>
        </row>
        <row r="28">
          <cell r="D28">
            <v>1566588.32</v>
          </cell>
          <cell r="F28">
            <v>1427244.463</v>
          </cell>
          <cell r="H28">
            <v>1195888</v>
          </cell>
          <cell r="J28">
            <v>984817.76769000001</v>
          </cell>
        </row>
        <row r="29">
          <cell r="D29">
            <v>259141.64</v>
          </cell>
          <cell r="F29">
            <v>241573.45299999998</v>
          </cell>
          <cell r="H29">
            <v>168118</v>
          </cell>
          <cell r="J29">
            <v>128503.45629</v>
          </cell>
        </row>
        <row r="30">
          <cell r="D30">
            <v>313822.64</v>
          </cell>
          <cell r="F30">
            <v>278089.11</v>
          </cell>
          <cell r="H30">
            <v>210966</v>
          </cell>
          <cell r="J30">
            <v>163079.07514999999</v>
          </cell>
        </row>
        <row r="31">
          <cell r="D31">
            <v>517633.96</v>
          </cell>
          <cell r="F31">
            <v>454034.429</v>
          </cell>
          <cell r="H31">
            <v>398267</v>
          </cell>
          <cell r="J31">
            <v>309339.63409999997</v>
          </cell>
        </row>
        <row r="32">
          <cell r="D32">
            <v>175719.46</v>
          </cell>
          <cell r="F32">
            <v>173179.59600000002</v>
          </cell>
          <cell r="H32">
            <v>108264</v>
          </cell>
          <cell r="J32">
            <v>94907.198210000002</v>
          </cell>
        </row>
        <row r="33">
          <cell r="D33">
            <v>451939.76</v>
          </cell>
          <cell r="F33">
            <v>525049.49100000004</v>
          </cell>
          <cell r="H33">
            <v>347925</v>
          </cell>
          <cell r="J33">
            <v>398246.22037</v>
          </cell>
        </row>
        <row r="34">
          <cell r="D34">
            <v>3772399.38</v>
          </cell>
          <cell r="F34">
            <v>4470366.45</v>
          </cell>
          <cell r="H34">
            <v>2265714</v>
          </cell>
          <cell r="J34">
            <v>2175668.9136699997</v>
          </cell>
        </row>
        <row r="35">
          <cell r="D35">
            <v>140578.38</v>
          </cell>
          <cell r="F35">
            <v>173062.55499999999</v>
          </cell>
          <cell r="H35">
            <v>82496</v>
          </cell>
          <cell r="J35">
            <v>99004.026769999997</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Платеж місяць (фонди)"/>
      <sheetName val="ЗДМмісяць"/>
      <sheetName val="ДБ-ЗагСпецМ (Норбаз)"/>
      <sheetName val="ПлатОблMis"/>
      <sheetName val="Платеж Рік (фонди)"/>
      <sheetName val="ЗДМРік"/>
      <sheetName val="ДБ-ЗагСпецРік (Норбаз)"/>
      <sheetName val="ПлатОблРік"/>
      <sheetName val="Платеж місяць (МФ)"/>
      <sheetName val="Платеж Рік (МФ)"/>
      <sheetName val="НаказДПА"/>
      <sheetName val="розпис"/>
      <sheetName val="РозписОбл"/>
      <sheetName val="Надх"/>
      <sheetName val="Исход ЗФ"/>
      <sheetName val="Исход СФ "/>
      <sheetName val="контроль"/>
      <sheetName val="Начни с меня"/>
      <sheetName val="Авто"/>
      <sheetName val="Macro1"/>
      <sheetName val="ИсхОбл"/>
      <sheetName val="основная(1)"/>
      <sheetName val="reg"/>
    </sheetNames>
    <sheetDataSet>
      <sheetData sheetId="0"/>
      <sheetData sheetId="1"/>
      <sheetData sheetId="2"/>
      <sheetData sheetId="3"/>
      <sheetData sheetId="4"/>
      <sheetData sheetId="5" refreshError="1">
        <row r="9">
          <cell r="E9">
            <v>6</v>
          </cell>
          <cell r="I9" t="str">
            <v>9</v>
          </cell>
        </row>
        <row r="10">
          <cell r="E10">
            <v>20111.171859999886</v>
          </cell>
          <cell r="I10">
            <v>539881.6</v>
          </cell>
        </row>
        <row r="11">
          <cell r="E11">
            <v>14906.911580000073</v>
          </cell>
          <cell r="I11">
            <v>372757.2</v>
          </cell>
        </row>
        <row r="12">
          <cell r="E12">
            <v>15295.856880000036</v>
          </cell>
          <cell r="I12">
            <v>167851.80000000002</v>
          </cell>
        </row>
        <row r="13">
          <cell r="E13">
            <v>86691.022290000226</v>
          </cell>
          <cell r="I13">
            <v>1386778.4000000001</v>
          </cell>
        </row>
        <row r="14">
          <cell r="E14">
            <v>-127008.20098999981</v>
          </cell>
          <cell r="I14">
            <v>1760473.1</v>
          </cell>
        </row>
        <row r="15">
          <cell r="E15">
            <v>22737.057430000161</v>
          </cell>
          <cell r="I15">
            <v>278777.90000000002</v>
          </cell>
        </row>
        <row r="16">
          <cell r="E16">
            <v>27061.254900000058</v>
          </cell>
          <cell r="I16">
            <v>193551.6</v>
          </cell>
        </row>
        <row r="17">
          <cell r="E17">
            <v>4682.4381499998271</v>
          </cell>
          <cell r="I17">
            <v>800151.60000000009</v>
          </cell>
        </row>
        <row r="18">
          <cell r="E18">
            <v>20140.296130000032</v>
          </cell>
          <cell r="I18">
            <v>298861.7</v>
          </cell>
        </row>
        <row r="19">
          <cell r="E19">
            <v>54604.83993999986</v>
          </cell>
          <cell r="I19">
            <v>636018.79999999993</v>
          </cell>
        </row>
        <row r="20">
          <cell r="E20">
            <v>7118.9591800000053</v>
          </cell>
          <cell r="I20">
            <v>142276.5</v>
          </cell>
        </row>
        <row r="21">
          <cell r="E21">
            <v>-15243.14877999993</v>
          </cell>
          <cell r="I21">
            <v>944201.8</v>
          </cell>
        </row>
        <row r="22">
          <cell r="E22">
            <v>45908.062750000274</v>
          </cell>
          <cell r="I22">
            <v>918894.20000000007</v>
          </cell>
        </row>
        <row r="23">
          <cell r="E23">
            <v>17334.944630000042</v>
          </cell>
          <cell r="I23">
            <v>359563.3</v>
          </cell>
        </row>
        <row r="24">
          <cell r="E24">
            <v>-1955.083299999591</v>
          </cell>
          <cell r="I24">
            <v>1143362.9000000001</v>
          </cell>
        </row>
        <row r="25">
          <cell r="E25">
            <v>-79894.369059999473</v>
          </cell>
          <cell r="I25">
            <v>1657050.6999999997</v>
          </cell>
        </row>
        <row r="26">
          <cell r="E26">
            <v>17095.404120000079</v>
          </cell>
          <cell r="I26">
            <v>288969.5</v>
          </cell>
        </row>
        <row r="27">
          <cell r="E27">
            <v>-31486.740209999727</v>
          </cell>
          <cell r="I27">
            <v>725720.10000000009</v>
          </cell>
        </row>
        <row r="28">
          <cell r="E28">
            <v>13914.171180000005</v>
          </cell>
          <cell r="I28">
            <v>159325.9</v>
          </cell>
        </row>
        <row r="29">
          <cell r="E29">
            <v>33790.021050000098</v>
          </cell>
          <cell r="I29">
            <v>1906524.8</v>
          </cell>
        </row>
        <row r="30">
          <cell r="E30">
            <v>-3704.5275200000033</v>
          </cell>
          <cell r="I30">
            <v>302457.5</v>
          </cell>
        </row>
        <row r="31">
          <cell r="E31">
            <v>14873.102710000123</v>
          </cell>
          <cell r="I31">
            <v>272185.30000000005</v>
          </cell>
        </row>
        <row r="32">
          <cell r="E32">
            <v>26082.531920000096</v>
          </cell>
          <cell r="I32">
            <v>313676.3</v>
          </cell>
        </row>
        <row r="33">
          <cell r="E33">
            <v>23213.836290000065</v>
          </cell>
          <cell r="I33">
            <v>132336.40000000002</v>
          </cell>
        </row>
        <row r="34">
          <cell r="E34">
            <v>13506.143180000014</v>
          </cell>
          <cell r="I34">
            <v>661116.69999999995</v>
          </cell>
        </row>
        <row r="35">
          <cell r="E35">
            <v>3247.2557699996978</v>
          </cell>
          <cell r="I35">
            <v>7479288.0999999996</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refreshError="1"/>
      <sheetData sheetId="21" refreshError="1"/>
      <sheetData sheetId="22"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Пер"/>
      <sheetName val="Reg"/>
      <sheetName val="Tax"/>
      <sheetName val="T(з)"/>
      <sheetName val="T(д)"/>
      <sheetName val="R(з)"/>
      <sheetName val="R(д)"/>
      <sheetName val="А0"/>
      <sheetName val="А1"/>
      <sheetName val="Авсього"/>
      <sheetName val="Алк"/>
      <sheetName val="Наф"/>
      <sheetName val="Позики(1270)"/>
      <sheetName val="Газ"/>
      <sheetName val="Факт"/>
      <sheetName val="mD"/>
      <sheetName val="mZ"/>
      <sheetName val="Диаграмма1"/>
      <sheetName val="Рейтинг"/>
    </sheetNames>
    <sheetDataSet>
      <sheetData sheetId="0" refreshError="1">
        <row r="33">
          <cell r="N33" t="str">
            <v>СЕРПЕНЬ</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Данные"/>
      <sheetName val="D"/>
      <sheetName val="Налоги"/>
      <sheetName val="A4"/>
      <sheetName val="Области"/>
      <sheetName val="Отрасли"/>
      <sheetName val="Налоги-Области "/>
      <sheetName val="Налоги-Отрасли"/>
      <sheetName val="Области-Отрасли"/>
      <sheetName val="Неуплата-Налоги"/>
      <sheetName val="Неуплата-Области"/>
      <sheetName val="Vibor"/>
      <sheetName val="основная(1)"/>
    </sheetNames>
    <sheetDataSet>
      <sheetData sheetId="0"/>
      <sheetData sheetId="1" refreshError="1">
        <row r="7">
          <cell r="AC7" t="str">
            <v>2004</v>
          </cell>
        </row>
        <row r="8">
          <cell r="AC8" t="str">
            <v>до ДЕРЖАВНОГО бюджету</v>
          </cell>
        </row>
        <row r="9">
          <cell r="AC9" t="str">
            <v>СІЧЕНЬ-ТРАВЕНЬ</v>
          </cell>
        </row>
      </sheetData>
      <sheetData sheetId="2"/>
      <sheetData sheetId="3"/>
      <sheetData sheetId="4"/>
      <sheetData sheetId="5"/>
      <sheetData sheetId="6"/>
      <sheetData sheetId="7"/>
      <sheetData sheetId="8"/>
      <sheetData sheetId="9"/>
      <sheetData sheetId="10"/>
      <sheetData sheetId="11"/>
      <sheetData sheetId="12"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hyperlink" Target="https://zakon.rada.gov.ua/rada/show/988-2016-%D1%80" TargetMode="External"/><Relationship Id="rId2" Type="http://schemas.openxmlformats.org/officeDocument/2006/relationships/hyperlink" Target="https://zakon.rada.gov.ua/rada/show/988-2016-%D1%80" TargetMode="External"/><Relationship Id="rId1" Type="http://schemas.openxmlformats.org/officeDocument/2006/relationships/hyperlink" Target="https://zakon.rada.gov.ua/rada/show/988-2016-%D1%80" TargetMode="External"/><Relationship Id="rId5" Type="http://schemas.openxmlformats.org/officeDocument/2006/relationships/printerSettings" Target="../printerSettings/printerSettings7.bin"/><Relationship Id="rId4" Type="http://schemas.openxmlformats.org/officeDocument/2006/relationships/hyperlink" Target="https://zakon.rada.gov.ua/rada/show/988-2016-%D1%80"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683399-B2B3-44B3-9C46-391FA0C31376}">
  <dimension ref="A1:H46"/>
  <sheetViews>
    <sheetView showZeros="0" view="pageBreakPreview" zoomScale="60" zoomScaleNormal="100" workbookViewId="0">
      <pane xSplit="2" ySplit="11" topLeftCell="C21" activePane="bottomRight" state="frozen"/>
      <selection activeCell="B9" sqref="B9:B11"/>
      <selection pane="topRight" activeCell="B9" sqref="B9:B11"/>
      <selection pane="bottomLeft" activeCell="B9" sqref="B9:B11"/>
      <selection pane="bottomRight" activeCell="E3" sqref="E3:F3"/>
    </sheetView>
  </sheetViews>
  <sheetFormatPr defaultColWidth="8.83203125" defaultRowHeight="12.75"/>
  <cols>
    <col min="1" max="1" width="11.83203125" style="71" customWidth="1"/>
    <col min="2" max="2" width="121.1640625" style="63" customWidth="1"/>
    <col min="3" max="3" width="15.83203125" style="63" customWidth="1"/>
    <col min="4" max="4" width="17.5" style="63" customWidth="1"/>
    <col min="5" max="5" width="18.1640625" style="63" bestFit="1" customWidth="1"/>
    <col min="6" max="6" width="15.5" style="63" customWidth="1"/>
    <col min="7" max="7" width="13.1640625" style="63" customWidth="1"/>
    <col min="8" max="16384" width="8.83203125" style="63"/>
  </cols>
  <sheetData>
    <row r="1" spans="1:6" ht="15.75">
      <c r="A1" s="61"/>
      <c r="B1" s="62"/>
      <c r="C1" s="62"/>
      <c r="E1" s="62" t="s">
        <v>507</v>
      </c>
      <c r="F1" s="62"/>
    </row>
    <row r="2" spans="1:6" ht="15.75">
      <c r="A2" s="61"/>
      <c r="B2" s="62"/>
      <c r="C2" s="62"/>
      <c r="E2" s="421" t="s">
        <v>540</v>
      </c>
      <c r="F2" s="421"/>
    </row>
    <row r="3" spans="1:6" ht="15.75">
      <c r="A3" s="61"/>
      <c r="B3" s="62"/>
      <c r="C3" s="62"/>
      <c r="E3" s="422" t="s">
        <v>807</v>
      </c>
      <c r="F3" s="422"/>
    </row>
    <row r="4" spans="1:6" ht="26.45" customHeight="1">
      <c r="A4" s="61"/>
      <c r="B4" s="62"/>
      <c r="C4" s="62"/>
      <c r="D4" s="62"/>
      <c r="E4" s="62"/>
      <c r="F4" s="62"/>
    </row>
    <row r="5" spans="1:6" ht="25.5" customHeight="1">
      <c r="A5" s="425" t="s">
        <v>270</v>
      </c>
      <c r="B5" s="426"/>
      <c r="C5" s="426"/>
      <c r="D5" s="426"/>
      <c r="E5" s="426"/>
      <c r="F5" s="426"/>
    </row>
    <row r="6" spans="1:6" ht="15.75">
      <c r="A6" s="423" t="s">
        <v>29</v>
      </c>
      <c r="B6" s="423"/>
      <c r="C6" s="62"/>
      <c r="D6" s="62"/>
      <c r="E6" s="62"/>
      <c r="F6" s="62"/>
    </row>
    <row r="7" spans="1:6" ht="15.75">
      <c r="A7" s="424" t="s">
        <v>30</v>
      </c>
      <c r="B7" s="424"/>
      <c r="C7" s="62"/>
      <c r="D7" s="62"/>
      <c r="E7" s="62"/>
    </row>
    <row r="8" spans="1:6" ht="15.75">
      <c r="A8" s="61"/>
      <c r="B8" s="62"/>
      <c r="C8" s="62"/>
      <c r="D8" s="62"/>
      <c r="E8" s="62"/>
      <c r="F8" s="64" t="s">
        <v>20</v>
      </c>
    </row>
    <row r="9" spans="1:6" ht="22.15" customHeight="1">
      <c r="A9" s="429" t="s">
        <v>31</v>
      </c>
      <c r="B9" s="429" t="s">
        <v>32</v>
      </c>
      <c r="C9" s="429" t="s">
        <v>536</v>
      </c>
      <c r="D9" s="429" t="s">
        <v>516</v>
      </c>
      <c r="E9" s="429" t="s">
        <v>517</v>
      </c>
      <c r="F9" s="429"/>
    </row>
    <row r="10" spans="1:6" ht="20.45" customHeight="1">
      <c r="A10" s="429"/>
      <c r="B10" s="429"/>
      <c r="C10" s="429"/>
      <c r="D10" s="429"/>
      <c r="E10" s="429" t="s">
        <v>513</v>
      </c>
      <c r="F10" s="430" t="s">
        <v>538</v>
      </c>
    </row>
    <row r="11" spans="1:6" ht="39" customHeight="1">
      <c r="A11" s="429"/>
      <c r="B11" s="429"/>
      <c r="C11" s="429"/>
      <c r="D11" s="429"/>
      <c r="E11" s="429"/>
      <c r="F11" s="429"/>
    </row>
    <row r="12" spans="1:6" ht="21" customHeight="1">
      <c r="A12" s="2">
        <v>1</v>
      </c>
      <c r="B12" s="2">
        <v>2</v>
      </c>
      <c r="C12" s="2">
        <v>3</v>
      </c>
      <c r="D12" s="2">
        <v>4</v>
      </c>
      <c r="E12" s="2">
        <v>5</v>
      </c>
      <c r="F12" s="2">
        <v>6</v>
      </c>
    </row>
    <row r="13" spans="1:6" ht="35.450000000000003" customHeight="1">
      <c r="A13" s="55" t="s">
        <v>211</v>
      </c>
      <c r="B13" s="60" t="s">
        <v>212</v>
      </c>
      <c r="C13" s="118">
        <f>C14+C18+C21</f>
        <v>22379000</v>
      </c>
      <c r="D13" s="118">
        <f>D14+D18+D21</f>
        <v>21579000</v>
      </c>
      <c r="E13" s="118">
        <f>E14+E18+E21</f>
        <v>800000</v>
      </c>
      <c r="F13" s="118">
        <f>F14+F18+F21</f>
        <v>0</v>
      </c>
    </row>
    <row r="14" spans="1:6" ht="34.15" customHeight="1">
      <c r="A14" s="55" t="s">
        <v>213</v>
      </c>
      <c r="B14" s="60" t="s">
        <v>214</v>
      </c>
      <c r="C14" s="118">
        <f>C15</f>
        <v>15848000</v>
      </c>
      <c r="D14" s="118">
        <f>D15</f>
        <v>15848000</v>
      </c>
      <c r="E14" s="118">
        <f>E15</f>
        <v>0</v>
      </c>
      <c r="F14" s="118">
        <f>F15</f>
        <v>0</v>
      </c>
    </row>
    <row r="15" spans="1:6" ht="34.9" customHeight="1">
      <c r="A15" s="222" t="s">
        <v>228</v>
      </c>
      <c r="B15" s="223" t="s">
        <v>229</v>
      </c>
      <c r="C15" s="118">
        <f>C16+C17</f>
        <v>15848000</v>
      </c>
      <c r="D15" s="118">
        <f>D16+D17</f>
        <v>15848000</v>
      </c>
      <c r="E15" s="118">
        <f>E16+E17</f>
        <v>0</v>
      </c>
      <c r="F15" s="118">
        <f>F16+F17</f>
        <v>0</v>
      </c>
    </row>
    <row r="16" spans="1:6" ht="33.6" customHeight="1">
      <c r="A16" s="219" t="s">
        <v>227</v>
      </c>
      <c r="B16" s="220" t="s">
        <v>439</v>
      </c>
      <c r="C16" s="117">
        <f>D16+E16</f>
        <v>13700000</v>
      </c>
      <c r="D16" s="117">
        <v>13700000</v>
      </c>
      <c r="E16" s="118"/>
      <c r="F16" s="118"/>
    </row>
    <row r="17" spans="1:6" ht="41.45" customHeight="1">
      <c r="A17" s="219" t="s">
        <v>230</v>
      </c>
      <c r="B17" s="220" t="s">
        <v>440</v>
      </c>
      <c r="C17" s="117">
        <f>D17+E17</f>
        <v>2148000</v>
      </c>
      <c r="D17" s="117">
        <v>2148000</v>
      </c>
      <c r="E17" s="118"/>
      <c r="F17" s="118"/>
    </row>
    <row r="18" spans="1:6" ht="33.6" customHeight="1">
      <c r="A18" s="239" t="s">
        <v>764</v>
      </c>
      <c r="B18" s="256" t="s">
        <v>765</v>
      </c>
      <c r="C18" s="118">
        <f>C19</f>
        <v>5731000</v>
      </c>
      <c r="D18" s="118">
        <f>D19</f>
        <v>5731000</v>
      </c>
      <c r="E18" s="118">
        <f>E19</f>
        <v>0</v>
      </c>
      <c r="F18" s="118">
        <f>F19</f>
        <v>0</v>
      </c>
    </row>
    <row r="19" spans="1:6" s="240" customFormat="1" ht="31.15" customHeight="1">
      <c r="A19" s="239" t="s">
        <v>760</v>
      </c>
      <c r="B19" s="256" t="s">
        <v>761</v>
      </c>
      <c r="C19" s="118">
        <f>SUM(C20:C20)</f>
        <v>5731000</v>
      </c>
      <c r="D19" s="118">
        <f>SUM(D20:D20)</f>
        <v>5731000</v>
      </c>
      <c r="E19" s="118">
        <f>SUM(E20:E20)</f>
        <v>0</v>
      </c>
      <c r="F19" s="118">
        <f>SUM(F20:F20)</f>
        <v>0</v>
      </c>
    </row>
    <row r="20" spans="1:6" ht="44.45" customHeight="1">
      <c r="A20" s="210" t="s">
        <v>762</v>
      </c>
      <c r="B20" s="224" t="s">
        <v>763</v>
      </c>
      <c r="C20" s="117">
        <f>D20+E20</f>
        <v>5731000</v>
      </c>
      <c r="D20" s="117">
        <v>5731000</v>
      </c>
      <c r="E20" s="117"/>
      <c r="F20" s="117"/>
    </row>
    <row r="21" spans="1:6" ht="34.15" customHeight="1">
      <c r="A21" s="239" t="s">
        <v>768</v>
      </c>
      <c r="B21" s="256" t="s">
        <v>769</v>
      </c>
      <c r="C21" s="118">
        <f>C22</f>
        <v>800000</v>
      </c>
      <c r="D21" s="118">
        <f t="shared" ref="D21:F22" si="0">D22</f>
        <v>0</v>
      </c>
      <c r="E21" s="118">
        <f t="shared" si="0"/>
        <v>800000</v>
      </c>
      <c r="F21" s="118">
        <f t="shared" si="0"/>
        <v>0</v>
      </c>
    </row>
    <row r="22" spans="1:6" ht="34.15" customHeight="1">
      <c r="A22" s="239" t="s">
        <v>770</v>
      </c>
      <c r="B22" s="256" t="s">
        <v>771</v>
      </c>
      <c r="C22" s="118">
        <f>C23</f>
        <v>800000</v>
      </c>
      <c r="D22" s="118">
        <f t="shared" si="0"/>
        <v>0</v>
      </c>
      <c r="E22" s="118">
        <f t="shared" si="0"/>
        <v>800000</v>
      </c>
      <c r="F22" s="118">
        <f t="shared" si="0"/>
        <v>0</v>
      </c>
    </row>
    <row r="23" spans="1:6" ht="44.45" customHeight="1">
      <c r="A23" s="210" t="s">
        <v>772</v>
      </c>
      <c r="B23" s="224" t="s">
        <v>773</v>
      </c>
      <c r="C23" s="117">
        <f>D23+E23</f>
        <v>800000</v>
      </c>
      <c r="D23" s="117"/>
      <c r="E23" s="117">
        <v>800000</v>
      </c>
      <c r="F23" s="117"/>
    </row>
    <row r="24" spans="1:6" ht="39" customHeight="1">
      <c r="A24" s="290" t="s">
        <v>265</v>
      </c>
      <c r="B24" s="291" t="s">
        <v>266</v>
      </c>
      <c r="C24" s="118">
        <f>C25+C30</f>
        <v>9521000</v>
      </c>
      <c r="D24" s="118">
        <f>D25+D30</f>
        <v>4321000</v>
      </c>
      <c r="E24" s="118">
        <f>E25+E30</f>
        <v>5200000</v>
      </c>
      <c r="F24" s="118">
        <f>F25+F30</f>
        <v>0</v>
      </c>
    </row>
    <row r="25" spans="1:6" ht="34.15" customHeight="1">
      <c r="A25" s="239" t="s">
        <v>267</v>
      </c>
      <c r="B25" s="256" t="s">
        <v>268</v>
      </c>
      <c r="C25" s="118">
        <f>C26+C28</f>
        <v>4321000</v>
      </c>
      <c r="D25" s="118">
        <f>D26+D28</f>
        <v>4321000</v>
      </c>
      <c r="E25" s="118">
        <f>E26+E28</f>
        <v>0</v>
      </c>
      <c r="F25" s="118">
        <f>F26+F28</f>
        <v>0</v>
      </c>
    </row>
    <row r="26" spans="1:6" ht="34.15" customHeight="1">
      <c r="A26" s="239" t="s">
        <v>561</v>
      </c>
      <c r="B26" s="256" t="s">
        <v>562</v>
      </c>
      <c r="C26" s="118">
        <f>C27</f>
        <v>2050000</v>
      </c>
      <c r="D26" s="118">
        <f>D27</f>
        <v>2050000</v>
      </c>
      <c r="E26" s="118">
        <f>E27</f>
        <v>0</v>
      </c>
      <c r="F26" s="118">
        <f>F27</f>
        <v>0</v>
      </c>
    </row>
    <row r="27" spans="1:6" ht="49.15" customHeight="1">
      <c r="A27" s="210" t="s">
        <v>563</v>
      </c>
      <c r="B27" s="224" t="s">
        <v>564</v>
      </c>
      <c r="C27" s="117">
        <f>D27+E27</f>
        <v>2050000</v>
      </c>
      <c r="D27" s="117">
        <v>2050000</v>
      </c>
      <c r="E27" s="117"/>
      <c r="F27" s="117"/>
    </row>
    <row r="28" spans="1:6" s="240" customFormat="1" ht="44.45" customHeight="1">
      <c r="A28" s="239" t="s">
        <v>498</v>
      </c>
      <c r="B28" s="256" t="s">
        <v>499</v>
      </c>
      <c r="C28" s="118">
        <f>C29</f>
        <v>2271000</v>
      </c>
      <c r="D28" s="118">
        <f>D29</f>
        <v>2271000</v>
      </c>
      <c r="E28" s="118">
        <f>E29</f>
        <v>0</v>
      </c>
      <c r="F28" s="118">
        <f>F29</f>
        <v>0</v>
      </c>
    </row>
    <row r="29" spans="1:6" ht="49.15" customHeight="1">
      <c r="A29" s="210" t="s">
        <v>500</v>
      </c>
      <c r="B29" s="224" t="s">
        <v>501</v>
      </c>
      <c r="C29" s="117">
        <f>D29+E29</f>
        <v>2271000</v>
      </c>
      <c r="D29" s="117">
        <v>2271000</v>
      </c>
      <c r="E29" s="117"/>
      <c r="F29" s="117"/>
    </row>
    <row r="30" spans="1:6" s="240" customFormat="1" ht="30" customHeight="1">
      <c r="A30" s="239" t="s">
        <v>565</v>
      </c>
      <c r="B30" s="256" t="s">
        <v>566</v>
      </c>
      <c r="C30" s="118">
        <f>C31</f>
        <v>5200000</v>
      </c>
      <c r="D30" s="118">
        <f>D31</f>
        <v>0</v>
      </c>
      <c r="E30" s="118">
        <f>E31</f>
        <v>5200000</v>
      </c>
      <c r="F30" s="118">
        <f>F31</f>
        <v>0</v>
      </c>
    </row>
    <row r="31" spans="1:6" ht="49.15" customHeight="1">
      <c r="A31" s="210" t="s">
        <v>766</v>
      </c>
      <c r="B31" s="224" t="s">
        <v>767</v>
      </c>
      <c r="C31" s="117">
        <f>D31+E31</f>
        <v>5200000</v>
      </c>
      <c r="D31" s="117"/>
      <c r="E31" s="117">
        <v>5200000</v>
      </c>
      <c r="F31" s="117"/>
    </row>
    <row r="32" spans="1:6" s="77" customFormat="1" ht="42" customHeight="1">
      <c r="A32" s="85"/>
      <c r="B32" s="85" t="s">
        <v>215</v>
      </c>
      <c r="C32" s="118">
        <f>C13+C24</f>
        <v>31900000</v>
      </c>
      <c r="D32" s="118">
        <f>D13+D24</f>
        <v>25900000</v>
      </c>
      <c r="E32" s="118">
        <f>E13+E24</f>
        <v>6000000</v>
      </c>
      <c r="F32" s="118">
        <f>F13+F24</f>
        <v>0</v>
      </c>
    </row>
    <row r="33" spans="1:8" s="77" customFormat="1" ht="41.45" customHeight="1">
      <c r="A33" s="65" t="s">
        <v>33</v>
      </c>
      <c r="B33" s="119" t="s">
        <v>34</v>
      </c>
      <c r="C33" s="66">
        <f>C34</f>
        <v>91659488</v>
      </c>
      <c r="D33" s="66">
        <f>D34</f>
        <v>84959488</v>
      </c>
      <c r="E33" s="66">
        <f>E34</f>
        <v>6000000</v>
      </c>
      <c r="F33" s="66">
        <f>F34</f>
        <v>6000000</v>
      </c>
    </row>
    <row r="34" spans="1:8" s="77" customFormat="1" ht="40.15" customHeight="1">
      <c r="A34" s="65" t="s">
        <v>43</v>
      </c>
      <c r="B34" s="119" t="s">
        <v>44</v>
      </c>
      <c r="C34" s="66">
        <f>C35+C40+C38</f>
        <v>91659488</v>
      </c>
      <c r="D34" s="66">
        <f>D35+D40</f>
        <v>84959488</v>
      </c>
      <c r="E34" s="66">
        <f>E35+E40</f>
        <v>6000000</v>
      </c>
      <c r="F34" s="66">
        <f>F35+F40</f>
        <v>6000000</v>
      </c>
    </row>
    <row r="35" spans="1:8" s="77" customFormat="1" ht="39" customHeight="1">
      <c r="A35" s="65">
        <v>41030000</v>
      </c>
      <c r="B35" s="246" t="s">
        <v>459</v>
      </c>
      <c r="C35" s="66">
        <f>C37+C36</f>
        <v>84859488</v>
      </c>
      <c r="D35" s="66">
        <f>D37+D36</f>
        <v>84859488</v>
      </c>
      <c r="E35" s="66">
        <f>E37+E36</f>
        <v>0</v>
      </c>
      <c r="F35" s="66">
        <f>F37+F36</f>
        <v>0</v>
      </c>
    </row>
    <row r="36" spans="1:8" s="77" customFormat="1" ht="67.150000000000006" customHeight="1">
      <c r="A36" s="149">
        <v>41032300</v>
      </c>
      <c r="B36" s="342" t="s">
        <v>616</v>
      </c>
      <c r="C36" s="67">
        <f>D36+E36</f>
        <v>85497488</v>
      </c>
      <c r="D36" s="87">
        <v>85497488</v>
      </c>
      <c r="E36" s="66"/>
      <c r="F36" s="66"/>
    </row>
    <row r="37" spans="1:8" s="77" customFormat="1" ht="49.15" customHeight="1">
      <c r="A37" s="210" t="s">
        <v>603</v>
      </c>
      <c r="B37" s="224" t="s">
        <v>604</v>
      </c>
      <c r="C37" s="67">
        <f>D37+E37</f>
        <v>-638000</v>
      </c>
      <c r="D37" s="67">
        <f>'дод.5 трансф'!D12</f>
        <v>-638000</v>
      </c>
      <c r="E37" s="66"/>
      <c r="F37" s="66"/>
    </row>
    <row r="38" spans="1:8" s="77" customFormat="1" ht="32.450000000000003" customHeight="1">
      <c r="A38" s="65">
        <v>41040000</v>
      </c>
      <c r="B38" s="246" t="s">
        <v>457</v>
      </c>
      <c r="C38" s="245">
        <f>C39</f>
        <v>700000</v>
      </c>
      <c r="D38" s="245">
        <f>D39</f>
        <v>700000</v>
      </c>
      <c r="E38" s="245">
        <f>E39</f>
        <v>0</v>
      </c>
      <c r="F38" s="245">
        <f>F39</f>
        <v>0</v>
      </c>
    </row>
    <row r="39" spans="1:8" s="77" customFormat="1" ht="40.15" customHeight="1">
      <c r="A39" s="242">
        <v>41040400</v>
      </c>
      <c r="B39" s="247" t="s">
        <v>458</v>
      </c>
      <c r="C39" s="335">
        <f>D39+E39</f>
        <v>700000</v>
      </c>
      <c r="D39" s="335">
        <v>700000</v>
      </c>
      <c r="E39" s="245"/>
      <c r="F39" s="245"/>
    </row>
    <row r="40" spans="1:8" s="77" customFormat="1" ht="42" customHeight="1">
      <c r="A40" s="243" t="s">
        <v>45</v>
      </c>
      <c r="B40" s="244" t="s">
        <v>46</v>
      </c>
      <c r="C40" s="245">
        <f>C41+C42</f>
        <v>6100000</v>
      </c>
      <c r="D40" s="245">
        <f>D41+D42</f>
        <v>100000</v>
      </c>
      <c r="E40" s="245">
        <f>E41+E42</f>
        <v>6000000</v>
      </c>
      <c r="F40" s="245">
        <f>F41+F42</f>
        <v>6000000</v>
      </c>
    </row>
    <row r="41" spans="1:8" s="77" customFormat="1" ht="43.9" customHeight="1">
      <c r="A41" s="84">
        <v>41053400</v>
      </c>
      <c r="B41" s="173" t="s">
        <v>271</v>
      </c>
      <c r="C41" s="67">
        <f>D41+E41</f>
        <v>6000000</v>
      </c>
      <c r="D41" s="66"/>
      <c r="E41" s="67">
        <f>'дод.5 трансф'!D19</f>
        <v>6000000</v>
      </c>
      <c r="F41" s="67">
        <f>E41</f>
        <v>6000000</v>
      </c>
    </row>
    <row r="42" spans="1:8" s="77" customFormat="1" ht="34.15" customHeight="1">
      <c r="A42" s="84">
        <v>41053900</v>
      </c>
      <c r="B42" s="78" t="s">
        <v>17</v>
      </c>
      <c r="C42" s="67">
        <f>D42+E42</f>
        <v>100000</v>
      </c>
      <c r="D42" s="67">
        <f>'дод.5 трансф'!D16</f>
        <v>100000</v>
      </c>
      <c r="E42" s="67"/>
      <c r="F42" s="67"/>
    </row>
    <row r="43" spans="1:8" ht="38.450000000000003" customHeight="1">
      <c r="A43" s="65" t="s">
        <v>509</v>
      </c>
      <c r="B43" s="119" t="s">
        <v>35</v>
      </c>
      <c r="C43" s="66">
        <f>C33+C32</f>
        <v>123559488</v>
      </c>
      <c r="D43" s="66">
        <f>D33+D32</f>
        <v>110859488</v>
      </c>
      <c r="E43" s="66">
        <f>E33+E32</f>
        <v>12000000</v>
      </c>
      <c r="F43" s="66">
        <f>F33+F32</f>
        <v>6000000</v>
      </c>
    </row>
    <row r="44" spans="1:8" ht="23.45" customHeight="1">
      <c r="A44" s="68"/>
      <c r="B44" s="69"/>
      <c r="C44" s="70"/>
      <c r="D44" s="70"/>
      <c r="E44" s="70"/>
      <c r="F44" s="70"/>
    </row>
    <row r="45" spans="1:8" ht="67.150000000000006" customHeight="1">
      <c r="A45" s="427" t="s">
        <v>456</v>
      </c>
      <c r="B45" s="427"/>
      <c r="C45" s="73"/>
      <c r="D45" s="72"/>
      <c r="E45" s="428" t="s">
        <v>460</v>
      </c>
      <c r="F45" s="428"/>
    </row>
    <row r="46" spans="1:8" ht="75" customHeight="1">
      <c r="A46" s="63"/>
      <c r="G46" s="33"/>
      <c r="H46" s="32"/>
    </row>
  </sheetData>
  <mergeCells count="14">
    <mergeCell ref="B9:B11"/>
    <mergeCell ref="C9:C11"/>
    <mergeCell ref="D9:D11"/>
    <mergeCell ref="E9:F9"/>
    <mergeCell ref="E2:F2"/>
    <mergeCell ref="E3:F3"/>
    <mergeCell ref="A6:B6"/>
    <mergeCell ref="A7:B7"/>
    <mergeCell ref="A5:F5"/>
    <mergeCell ref="A45:B45"/>
    <mergeCell ref="E45:F45"/>
    <mergeCell ref="E10:E11"/>
    <mergeCell ref="F10:F11"/>
    <mergeCell ref="A9:A11"/>
  </mergeCells>
  <phoneticPr fontId="84" type="noConversion"/>
  <pageMargins left="0.19685039370078741" right="0.19685039370078741" top="0.39370078740157483" bottom="0.19685039370078741" header="0" footer="0"/>
  <pageSetup paperSize="9" scale="80" fitToHeight="500" orientation="landscape" r:id="rId1"/>
  <headerFooter alignWithMargins="0">
    <oddHeader>&amp;C&amp;P</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26F4B7-FCA7-4BF2-9598-3CE4BB816CAE}">
  <sheetPr>
    <tabColor indexed="10"/>
  </sheetPr>
  <dimension ref="A1:G25"/>
  <sheetViews>
    <sheetView showZeros="0" topLeftCell="A16" zoomScaleNormal="100" workbookViewId="0">
      <selection activeCell="E3" sqref="E3:F3"/>
    </sheetView>
  </sheetViews>
  <sheetFormatPr defaultColWidth="9.1640625" defaultRowHeight="12.75"/>
  <cols>
    <col min="1" max="1" width="13.1640625" style="42" customWidth="1"/>
    <col min="2" max="2" width="40.83203125" style="44" customWidth="1"/>
    <col min="3" max="3" width="17.33203125" style="44" customWidth="1"/>
    <col min="4" max="4" width="17.83203125" style="44" customWidth="1"/>
    <col min="5" max="5" width="16.5" style="44" customWidth="1"/>
    <col min="6" max="6" width="16.1640625" style="44" customWidth="1"/>
    <col min="7" max="7" width="12.6640625" style="44" bestFit="1" customWidth="1"/>
    <col min="8" max="16384" width="9.1640625" style="44"/>
  </cols>
  <sheetData>
    <row r="1" spans="1:7" ht="15.75">
      <c r="D1" s="94"/>
      <c r="E1" s="6" t="s">
        <v>541</v>
      </c>
      <c r="F1" s="94"/>
    </row>
    <row r="2" spans="1:7" ht="15.75">
      <c r="D2" s="94"/>
      <c r="E2" s="6" t="s">
        <v>540</v>
      </c>
      <c r="F2" s="95"/>
    </row>
    <row r="3" spans="1:7" ht="15.75">
      <c r="D3" s="94"/>
      <c r="E3" s="422" t="s">
        <v>807</v>
      </c>
      <c r="F3" s="422"/>
    </row>
    <row r="4" spans="1:7" ht="36" customHeight="1">
      <c r="A4" s="434" t="s">
        <v>278</v>
      </c>
      <c r="B4" s="434"/>
      <c r="C4" s="434"/>
      <c r="D4" s="434"/>
      <c r="E4" s="434"/>
      <c r="F4" s="434"/>
    </row>
    <row r="5" spans="1:7" ht="31.5">
      <c r="A5" s="96"/>
      <c r="B5" s="97" t="s">
        <v>54</v>
      </c>
      <c r="C5" s="96"/>
      <c r="D5" s="96"/>
      <c r="E5" s="96"/>
      <c r="F5" s="96"/>
    </row>
    <row r="6" spans="1:7" ht="12.75" customHeight="1">
      <c r="A6" s="435"/>
      <c r="B6" s="435"/>
      <c r="C6" s="435"/>
      <c r="D6" s="435"/>
      <c r="E6" s="435"/>
      <c r="F6" s="98" t="s">
        <v>515</v>
      </c>
    </row>
    <row r="7" spans="1:7" s="99" customFormat="1" ht="24.75" customHeight="1">
      <c r="A7" s="431" t="s">
        <v>31</v>
      </c>
      <c r="B7" s="431" t="s">
        <v>55</v>
      </c>
      <c r="C7" s="431" t="s">
        <v>536</v>
      </c>
      <c r="D7" s="431" t="s">
        <v>516</v>
      </c>
      <c r="E7" s="431" t="s">
        <v>517</v>
      </c>
      <c r="F7" s="431"/>
    </row>
    <row r="8" spans="1:7" s="99" customFormat="1" ht="51" customHeight="1">
      <c r="A8" s="431"/>
      <c r="B8" s="431"/>
      <c r="C8" s="431"/>
      <c r="D8" s="431"/>
      <c r="E8" s="50" t="s">
        <v>536</v>
      </c>
      <c r="F8" s="50" t="s">
        <v>56</v>
      </c>
    </row>
    <row r="9" spans="1:7" s="99" customFormat="1" ht="15.75">
      <c r="A9" s="100">
        <v>1</v>
      </c>
      <c r="B9" s="100">
        <v>2</v>
      </c>
      <c r="C9" s="100">
        <v>3</v>
      </c>
      <c r="D9" s="100">
        <v>4</v>
      </c>
      <c r="E9" s="100">
        <v>5</v>
      </c>
      <c r="F9" s="100">
        <v>6</v>
      </c>
    </row>
    <row r="10" spans="1:7" s="99" customFormat="1" ht="25.9" customHeight="1">
      <c r="A10" s="101"/>
      <c r="B10" s="432" t="s">
        <v>57</v>
      </c>
      <c r="C10" s="432"/>
      <c r="D10" s="432"/>
      <c r="E10" s="432"/>
      <c r="F10" s="432"/>
    </row>
    <row r="11" spans="1:7" ht="26.25" customHeight="1">
      <c r="A11" s="292">
        <v>200000</v>
      </c>
      <c r="B11" s="293" t="s">
        <v>58</v>
      </c>
      <c r="C11" s="102">
        <f>C12</f>
        <v>0</v>
      </c>
      <c r="D11" s="102">
        <f>D12</f>
        <v>16137368</v>
      </c>
      <c r="E11" s="102">
        <f>E12</f>
        <v>-16137368</v>
      </c>
      <c r="F11" s="102">
        <f>F12</f>
        <v>-10137368</v>
      </c>
    </row>
    <row r="12" spans="1:7" s="103" customFormat="1" ht="44.45" customHeight="1">
      <c r="A12" s="292">
        <v>208000</v>
      </c>
      <c r="B12" s="293" t="s">
        <v>59</v>
      </c>
      <c r="C12" s="102">
        <f>C13-C14+C16+C15</f>
        <v>0</v>
      </c>
      <c r="D12" s="102">
        <f>D13-D14+D16+D15</f>
        <v>16137368</v>
      </c>
      <c r="E12" s="102">
        <f>E13-E14+E16+E15</f>
        <v>-16137368</v>
      </c>
      <c r="F12" s="102">
        <f>F13-F14+F16+F15</f>
        <v>-10137368</v>
      </c>
    </row>
    <row r="13" spans="1:7" s="103" customFormat="1" ht="35.450000000000003" customHeight="1">
      <c r="A13" s="51" t="s">
        <v>60</v>
      </c>
      <c r="B13" s="294" t="s">
        <v>61</v>
      </c>
      <c r="C13" s="104">
        <f>D13+E13</f>
        <v>10334975.500000011</v>
      </c>
      <c r="D13" s="104">
        <v>10000053.24000001</v>
      </c>
      <c r="E13" s="104">
        <v>334922.26000000164</v>
      </c>
      <c r="F13" s="104">
        <v>58.160000000149012</v>
      </c>
      <c r="G13" s="108"/>
    </row>
    <row r="14" spans="1:7" s="103" customFormat="1" ht="25.15" customHeight="1">
      <c r="A14" s="51" t="s">
        <v>62</v>
      </c>
      <c r="B14" s="294" t="s">
        <v>63</v>
      </c>
      <c r="C14" s="104">
        <f>D14+E14</f>
        <v>10334975.500000011</v>
      </c>
      <c r="D14" s="104">
        <v>10000053.24000001</v>
      </c>
      <c r="E14" s="104">
        <f>20434922.26-20100000</f>
        <v>334922.26000000164</v>
      </c>
      <c r="F14" s="104">
        <v>58.160000000149012</v>
      </c>
    </row>
    <row r="15" spans="1:7" s="280" customFormat="1" ht="37.9" customHeight="1">
      <c r="A15" s="299">
        <v>208320</v>
      </c>
      <c r="B15" s="295" t="s">
        <v>567</v>
      </c>
      <c r="C15" s="104"/>
      <c r="D15" s="104">
        <v>6000000</v>
      </c>
      <c r="E15" s="104">
        <v>-6000000</v>
      </c>
      <c r="F15" s="104"/>
    </row>
    <row r="16" spans="1:7" s="103" customFormat="1" ht="60" customHeight="1">
      <c r="A16" s="296" t="s">
        <v>64</v>
      </c>
      <c r="B16" s="297" t="s">
        <v>65</v>
      </c>
      <c r="C16" s="104">
        <f>D16+E16</f>
        <v>0</v>
      </c>
      <c r="D16" s="111">
        <v>10137368</v>
      </c>
      <c r="E16" s="111">
        <v>-10137368</v>
      </c>
      <c r="F16" s="111">
        <v>-10137368</v>
      </c>
    </row>
    <row r="17" spans="1:6" s="103" customFormat="1" ht="31.9" customHeight="1">
      <c r="A17" s="292" t="s">
        <v>66</v>
      </c>
      <c r="B17" s="293" t="s">
        <v>67</v>
      </c>
      <c r="C17" s="102">
        <f>C18</f>
        <v>0</v>
      </c>
      <c r="D17" s="102">
        <f>D18</f>
        <v>16137368</v>
      </c>
      <c r="E17" s="102">
        <f>E18</f>
        <v>-16137368</v>
      </c>
      <c r="F17" s="102">
        <f>F18</f>
        <v>-10137368</v>
      </c>
    </row>
    <row r="18" spans="1:6" s="103" customFormat="1" ht="41.45" customHeight="1">
      <c r="A18" s="292" t="s">
        <v>68</v>
      </c>
      <c r="B18" s="293" t="s">
        <v>69</v>
      </c>
      <c r="C18" s="102">
        <f t="shared" ref="C18:F20" si="0">C12</f>
        <v>0</v>
      </c>
      <c r="D18" s="102">
        <f t="shared" si="0"/>
        <v>16137368</v>
      </c>
      <c r="E18" s="102">
        <f t="shared" si="0"/>
        <v>-16137368</v>
      </c>
      <c r="F18" s="102">
        <f t="shared" si="0"/>
        <v>-10137368</v>
      </c>
    </row>
    <row r="19" spans="1:6" s="103" customFormat="1" ht="27" customHeight="1">
      <c r="A19" s="51" t="s">
        <v>70</v>
      </c>
      <c r="B19" s="294" t="s">
        <v>61</v>
      </c>
      <c r="C19" s="104">
        <f t="shared" si="0"/>
        <v>10334975.500000011</v>
      </c>
      <c r="D19" s="104">
        <f t="shared" si="0"/>
        <v>10000053.24000001</v>
      </c>
      <c r="E19" s="104">
        <f t="shared" si="0"/>
        <v>334922.26000000164</v>
      </c>
      <c r="F19" s="104">
        <f t="shared" si="0"/>
        <v>58.160000000149012</v>
      </c>
    </row>
    <row r="20" spans="1:6" s="103" customFormat="1" ht="27.6" customHeight="1">
      <c r="A20" s="51" t="s">
        <v>71</v>
      </c>
      <c r="B20" s="294" t="s">
        <v>63</v>
      </c>
      <c r="C20" s="104">
        <f t="shared" si="0"/>
        <v>10334975.500000011</v>
      </c>
      <c r="D20" s="104">
        <f t="shared" si="0"/>
        <v>10000053.24000001</v>
      </c>
      <c r="E20" s="104">
        <f t="shared" si="0"/>
        <v>334922.26000000164</v>
      </c>
      <c r="F20" s="104">
        <f t="shared" si="0"/>
        <v>58.160000000149012</v>
      </c>
    </row>
    <row r="21" spans="1:6" s="103" customFormat="1" ht="44.45" customHeight="1">
      <c r="A21" s="300">
        <v>602302</v>
      </c>
      <c r="B21" s="298" t="s">
        <v>567</v>
      </c>
      <c r="C21" s="104">
        <f t="shared" ref="C21:F22" si="1">C15</f>
        <v>0</v>
      </c>
      <c r="D21" s="104">
        <f t="shared" si="1"/>
        <v>6000000</v>
      </c>
      <c r="E21" s="104">
        <f t="shared" si="1"/>
        <v>-6000000</v>
      </c>
      <c r="F21" s="104">
        <f t="shared" si="1"/>
        <v>0</v>
      </c>
    </row>
    <row r="22" spans="1:6" ht="59.45" customHeight="1">
      <c r="A22" s="296" t="s">
        <v>72</v>
      </c>
      <c r="B22" s="297" t="s">
        <v>65</v>
      </c>
      <c r="C22" s="105">
        <f t="shared" si="1"/>
        <v>0</v>
      </c>
      <c r="D22" s="105">
        <f t="shared" si="1"/>
        <v>10137368</v>
      </c>
      <c r="E22" s="105">
        <f t="shared" si="1"/>
        <v>-10137368</v>
      </c>
      <c r="F22" s="105">
        <f t="shared" si="1"/>
        <v>-10137368</v>
      </c>
    </row>
    <row r="23" spans="1:6" ht="87.6" customHeight="1">
      <c r="A23" s="433" t="s">
        <v>461</v>
      </c>
      <c r="B23" s="433"/>
      <c r="C23" s="106"/>
      <c r="D23" s="107"/>
      <c r="E23" s="428" t="s">
        <v>460</v>
      </c>
      <c r="F23" s="428"/>
    </row>
    <row r="25" spans="1:6">
      <c r="C25" s="53"/>
    </row>
  </sheetData>
  <mergeCells count="11">
    <mergeCell ref="C7:C8"/>
    <mergeCell ref="D7:D8"/>
    <mergeCell ref="E7:F7"/>
    <mergeCell ref="B10:F10"/>
    <mergeCell ref="A23:B23"/>
    <mergeCell ref="E23:F23"/>
    <mergeCell ref="E3:F3"/>
    <mergeCell ref="A4:F4"/>
    <mergeCell ref="A6:E6"/>
    <mergeCell ref="A7:A8"/>
    <mergeCell ref="B7:B8"/>
  </mergeCells>
  <phoneticPr fontId="106" type="noConversion"/>
  <pageMargins left="0.78740157480314965" right="0.19685039370078741" top="0.59055118110236227" bottom="0.19685039370078741" header="0" footer="0"/>
  <pageSetup paperSize="9" scale="85"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8A4FC6-F6D0-4496-8A04-ABA27324FBE7}">
  <sheetPr>
    <tabColor indexed="24"/>
  </sheetPr>
  <dimension ref="A1:P212"/>
  <sheetViews>
    <sheetView showGridLines="0" showZeros="0" view="pageBreakPreview" zoomScale="50" zoomScaleNormal="75" zoomScaleSheetLayoutView="75" workbookViewId="0">
      <selection activeCell="O3" sqref="O3:P3"/>
    </sheetView>
  </sheetViews>
  <sheetFormatPr defaultColWidth="9.1640625" defaultRowHeight="15.75"/>
  <cols>
    <col min="1" max="1" width="11.1640625" style="15" customWidth="1"/>
    <col min="2" max="2" width="11.83203125" style="15" customWidth="1"/>
    <col min="3" max="3" width="11.33203125" style="19" customWidth="1"/>
    <col min="4" max="4" width="47.83203125" style="79" customWidth="1"/>
    <col min="5" max="5" width="18.5" customWidth="1"/>
    <col min="6" max="6" width="18.83203125" customWidth="1"/>
    <col min="7" max="7" width="16.5" customWidth="1"/>
    <col min="8" max="8" width="16.6640625" customWidth="1"/>
    <col min="9" max="9" width="18.83203125" customWidth="1"/>
    <col min="10" max="10" width="16.83203125" customWidth="1"/>
    <col min="11" max="11" width="16.1640625" customWidth="1"/>
    <col min="12" max="12" width="16.5" customWidth="1"/>
    <col min="13" max="13" width="15.1640625" customWidth="1"/>
    <col min="14" max="14" width="14.5" customWidth="1"/>
    <col min="15" max="15" width="17.83203125" customWidth="1"/>
    <col min="16" max="16" width="18.1640625" customWidth="1"/>
    <col min="17" max="16384" width="9.1640625" style="275"/>
  </cols>
  <sheetData>
    <row r="1" spans="1:16" ht="27" customHeight="1">
      <c r="O1" s="6" t="s">
        <v>75</v>
      </c>
      <c r="P1" s="6"/>
    </row>
    <row r="2" spans="1:16" ht="20.45" customHeight="1">
      <c r="O2" s="6" t="s">
        <v>540</v>
      </c>
      <c r="P2" s="6"/>
    </row>
    <row r="3" spans="1:16" ht="20.45" customHeight="1">
      <c r="D3" s="80"/>
      <c r="E3" s="16"/>
      <c r="F3" s="16"/>
      <c r="G3" s="16"/>
      <c r="H3" s="16"/>
      <c r="I3" s="16"/>
      <c r="J3" s="16"/>
      <c r="K3" s="16"/>
      <c r="L3" s="16"/>
      <c r="O3" s="422" t="s">
        <v>807</v>
      </c>
      <c r="P3" s="422"/>
    </row>
    <row r="4" spans="1:16" ht="43.9" customHeight="1">
      <c r="A4" s="436" t="s">
        <v>445</v>
      </c>
      <c r="B4" s="437"/>
      <c r="C4" s="437"/>
      <c r="D4" s="437"/>
      <c r="E4" s="437"/>
      <c r="F4" s="437"/>
      <c r="G4" s="437"/>
      <c r="H4" s="437"/>
      <c r="I4" s="437"/>
      <c r="J4" s="437"/>
      <c r="K4" s="437"/>
      <c r="L4" s="437"/>
      <c r="M4" s="437"/>
      <c r="N4" s="437"/>
      <c r="O4" s="437"/>
      <c r="P4" s="437"/>
    </row>
    <row r="5" spans="1:16" ht="30" customHeight="1">
      <c r="A5" s="11"/>
      <c r="B5" s="438" t="s">
        <v>505</v>
      </c>
      <c r="C5" s="438"/>
      <c r="D5" s="23"/>
      <c r="E5" s="11"/>
      <c r="F5" s="11"/>
      <c r="G5" s="11"/>
      <c r="H5" s="11"/>
      <c r="I5" s="11"/>
      <c r="J5" s="11"/>
      <c r="K5" s="11"/>
      <c r="L5" s="11"/>
      <c r="M5" s="11"/>
      <c r="N5" s="11"/>
      <c r="O5" s="11"/>
      <c r="P5" s="11"/>
    </row>
    <row r="6" spans="1:16" ht="13.35" customHeight="1">
      <c r="A6" s="29"/>
      <c r="B6" s="20"/>
      <c r="C6" s="21"/>
      <c r="D6" s="81"/>
      <c r="E6" s="20"/>
      <c r="F6" s="20"/>
      <c r="G6" s="17"/>
      <c r="H6" s="31"/>
      <c r="I6" s="20"/>
      <c r="J6" s="18"/>
      <c r="K6" s="18"/>
      <c r="L6" s="15"/>
      <c r="M6" s="15"/>
      <c r="N6" s="15"/>
      <c r="O6" s="15"/>
      <c r="P6" s="274" t="s">
        <v>515</v>
      </c>
    </row>
    <row r="7" spans="1:16" s="276" customFormat="1" ht="28.15" customHeight="1">
      <c r="A7" s="439" t="s">
        <v>537</v>
      </c>
      <c r="B7" s="439" t="s">
        <v>510</v>
      </c>
      <c r="C7" s="441" t="s">
        <v>511</v>
      </c>
      <c r="D7" s="439" t="s">
        <v>506</v>
      </c>
      <c r="E7" s="439" t="s">
        <v>516</v>
      </c>
      <c r="F7" s="439"/>
      <c r="G7" s="439"/>
      <c r="H7" s="439"/>
      <c r="I7" s="439"/>
      <c r="J7" s="439" t="s">
        <v>517</v>
      </c>
      <c r="K7" s="439"/>
      <c r="L7" s="439"/>
      <c r="M7" s="439"/>
      <c r="N7" s="439"/>
      <c r="O7" s="439"/>
      <c r="P7" s="439" t="s">
        <v>518</v>
      </c>
    </row>
    <row r="8" spans="1:16" s="276" customFormat="1" ht="20.45" customHeight="1">
      <c r="A8" s="439"/>
      <c r="B8" s="439"/>
      <c r="C8" s="441"/>
      <c r="D8" s="439"/>
      <c r="E8" s="439" t="s">
        <v>513</v>
      </c>
      <c r="F8" s="440" t="s">
        <v>519</v>
      </c>
      <c r="G8" s="439" t="s">
        <v>520</v>
      </c>
      <c r="H8" s="439"/>
      <c r="I8" s="440" t="s">
        <v>521</v>
      </c>
      <c r="J8" s="439" t="s">
        <v>513</v>
      </c>
      <c r="K8" s="439" t="s">
        <v>538</v>
      </c>
      <c r="L8" s="440" t="s">
        <v>519</v>
      </c>
      <c r="M8" s="439" t="s">
        <v>520</v>
      </c>
      <c r="N8" s="439"/>
      <c r="O8" s="440" t="s">
        <v>521</v>
      </c>
      <c r="P8" s="439"/>
    </row>
    <row r="9" spans="1:16" s="276" customFormat="1" ht="34.5" customHeight="1">
      <c r="A9" s="439"/>
      <c r="B9" s="439"/>
      <c r="C9" s="441"/>
      <c r="D9" s="439"/>
      <c r="E9" s="439"/>
      <c r="F9" s="440"/>
      <c r="G9" s="439" t="s">
        <v>522</v>
      </c>
      <c r="H9" s="439" t="s">
        <v>534</v>
      </c>
      <c r="I9" s="440"/>
      <c r="J9" s="439"/>
      <c r="K9" s="439"/>
      <c r="L9" s="440"/>
      <c r="M9" s="439" t="s">
        <v>522</v>
      </c>
      <c r="N9" s="439" t="s">
        <v>534</v>
      </c>
      <c r="O9" s="440"/>
      <c r="P9" s="439"/>
    </row>
    <row r="10" spans="1:16" s="276" customFormat="1" ht="25.15" customHeight="1">
      <c r="A10" s="439"/>
      <c r="B10" s="439"/>
      <c r="C10" s="441"/>
      <c r="D10" s="439"/>
      <c r="E10" s="439"/>
      <c r="F10" s="440"/>
      <c r="G10" s="439"/>
      <c r="H10" s="439"/>
      <c r="I10" s="440"/>
      <c r="J10" s="439"/>
      <c r="K10" s="439"/>
      <c r="L10" s="440"/>
      <c r="M10" s="439"/>
      <c r="N10" s="439"/>
      <c r="O10" s="440"/>
      <c r="P10" s="439"/>
    </row>
    <row r="11" spans="1:16" s="277" customFormat="1" ht="21.6" customHeight="1">
      <c r="A11" s="30">
        <v>1</v>
      </c>
      <c r="B11" s="30">
        <v>2</v>
      </c>
      <c r="C11" s="30">
        <v>3</v>
      </c>
      <c r="D11" s="30">
        <v>4</v>
      </c>
      <c r="E11" s="30">
        <v>5</v>
      </c>
      <c r="F11" s="30">
        <v>6</v>
      </c>
      <c r="G11" s="30">
        <v>7</v>
      </c>
      <c r="H11" s="30">
        <v>8</v>
      </c>
      <c r="I11" s="30">
        <v>9</v>
      </c>
      <c r="J11" s="30">
        <v>10</v>
      </c>
      <c r="K11" s="30">
        <v>11</v>
      </c>
      <c r="L11" s="30">
        <v>12</v>
      </c>
      <c r="M11" s="30">
        <v>13</v>
      </c>
      <c r="N11" s="30">
        <v>14</v>
      </c>
      <c r="O11" s="30">
        <v>15</v>
      </c>
      <c r="P11" s="30">
        <v>16</v>
      </c>
    </row>
    <row r="12" spans="1:16" s="411" customFormat="1" ht="38.450000000000003" customHeight="1">
      <c r="A12" s="55" t="s">
        <v>121</v>
      </c>
      <c r="B12" s="55"/>
      <c r="C12" s="55"/>
      <c r="D12" s="85" t="s">
        <v>122</v>
      </c>
      <c r="E12" s="89">
        <v>120521369.91</v>
      </c>
      <c r="F12" s="89">
        <v>108839100</v>
      </c>
      <c r="G12" s="89">
        <v>55657000</v>
      </c>
      <c r="H12" s="89">
        <v>2324800</v>
      </c>
      <c r="I12" s="89">
        <v>11682269.91</v>
      </c>
      <c r="J12" s="89">
        <v>235993711.25999999</v>
      </c>
      <c r="K12" s="89">
        <v>231443711.25999999</v>
      </c>
      <c r="L12" s="89">
        <v>4550000</v>
      </c>
      <c r="M12" s="89">
        <v>1700000</v>
      </c>
      <c r="N12" s="89">
        <v>1776000</v>
      </c>
      <c r="O12" s="89">
        <v>231443711.25999999</v>
      </c>
      <c r="P12" s="89">
        <v>356515081.17000002</v>
      </c>
    </row>
    <row r="13" spans="1:16" s="411" customFormat="1" ht="41.45" customHeight="1">
      <c r="A13" s="55" t="s">
        <v>658</v>
      </c>
      <c r="B13" s="55"/>
      <c r="C13" s="55"/>
      <c r="D13" s="85" t="s">
        <v>122</v>
      </c>
      <c r="E13" s="89">
        <v>54293000</v>
      </c>
      <c r="F13" s="89">
        <v>53518000</v>
      </c>
      <c r="G13" s="89">
        <v>33657000</v>
      </c>
      <c r="H13" s="89">
        <v>1240400</v>
      </c>
      <c r="I13" s="89">
        <v>775000</v>
      </c>
      <c r="J13" s="89">
        <v>0</v>
      </c>
      <c r="K13" s="89">
        <v>0</v>
      </c>
      <c r="L13" s="89">
        <v>0</v>
      </c>
      <c r="M13" s="89">
        <v>0</v>
      </c>
      <c r="N13" s="89">
        <v>0</v>
      </c>
      <c r="O13" s="89">
        <v>0</v>
      </c>
      <c r="P13" s="89">
        <v>54293000</v>
      </c>
    </row>
    <row r="14" spans="1:16" s="411" customFormat="1" ht="49.9" customHeight="1">
      <c r="A14" s="84" t="s">
        <v>649</v>
      </c>
      <c r="B14" s="84" t="s">
        <v>36</v>
      </c>
      <c r="C14" s="84" t="s">
        <v>137</v>
      </c>
      <c r="D14" s="78" t="s">
        <v>138</v>
      </c>
      <c r="E14" s="76">
        <v>950000</v>
      </c>
      <c r="F14" s="76">
        <v>950000</v>
      </c>
      <c r="G14" s="76">
        <v>0</v>
      </c>
      <c r="H14" s="76">
        <v>0</v>
      </c>
      <c r="I14" s="76">
        <v>0</v>
      </c>
      <c r="J14" s="76">
        <v>0</v>
      </c>
      <c r="K14" s="76">
        <v>0</v>
      </c>
      <c r="L14" s="76">
        <v>0</v>
      </c>
      <c r="M14" s="76">
        <v>0</v>
      </c>
      <c r="N14" s="76">
        <v>0</v>
      </c>
      <c r="O14" s="76">
        <v>0</v>
      </c>
      <c r="P14" s="76">
        <v>950000</v>
      </c>
    </row>
    <row r="15" spans="1:16" s="411" customFormat="1" ht="63" customHeight="1">
      <c r="A15" s="84" t="s">
        <v>652</v>
      </c>
      <c r="B15" s="84" t="s">
        <v>653</v>
      </c>
      <c r="C15" s="84" t="s">
        <v>654</v>
      </c>
      <c r="D15" s="78" t="s">
        <v>655</v>
      </c>
      <c r="E15" s="76">
        <v>2300000</v>
      </c>
      <c r="F15" s="76">
        <v>2300000</v>
      </c>
      <c r="G15" s="76">
        <v>0</v>
      </c>
      <c r="H15" s="76">
        <v>0</v>
      </c>
      <c r="I15" s="76">
        <v>0</v>
      </c>
      <c r="J15" s="76">
        <v>0</v>
      </c>
      <c r="K15" s="76">
        <v>0</v>
      </c>
      <c r="L15" s="76">
        <v>0</v>
      </c>
      <c r="M15" s="76">
        <v>0</v>
      </c>
      <c r="N15" s="76">
        <v>0</v>
      </c>
      <c r="O15" s="76">
        <v>0</v>
      </c>
      <c r="P15" s="76">
        <v>2300000</v>
      </c>
    </row>
    <row r="16" spans="1:16" s="411" customFormat="1" ht="67.150000000000006" customHeight="1">
      <c r="A16" s="55" t="s">
        <v>123</v>
      </c>
      <c r="B16" s="55"/>
      <c r="C16" s="55"/>
      <c r="D16" s="85" t="s">
        <v>200</v>
      </c>
      <c r="E16" s="89">
        <v>66228369.909999996</v>
      </c>
      <c r="F16" s="89">
        <v>55321100</v>
      </c>
      <c r="G16" s="89">
        <v>22000000</v>
      </c>
      <c r="H16" s="89">
        <v>1084400</v>
      </c>
      <c r="I16" s="89">
        <v>10907269.91</v>
      </c>
      <c r="J16" s="89">
        <v>235993711.25999999</v>
      </c>
      <c r="K16" s="89">
        <v>231443711.25999999</v>
      </c>
      <c r="L16" s="89">
        <v>4550000</v>
      </c>
      <c r="M16" s="89">
        <v>1700000</v>
      </c>
      <c r="N16" s="89">
        <v>1776000</v>
      </c>
      <c r="O16" s="89">
        <v>231443711.25999999</v>
      </c>
      <c r="P16" s="89">
        <v>302222081.17000002</v>
      </c>
    </row>
    <row r="17" spans="1:16" s="411" customFormat="1" ht="54" customHeight="1">
      <c r="A17" s="84" t="s">
        <v>201</v>
      </c>
      <c r="B17" s="84" t="s">
        <v>36</v>
      </c>
      <c r="C17" s="84" t="s">
        <v>137</v>
      </c>
      <c r="D17" s="78" t="s">
        <v>138</v>
      </c>
      <c r="E17" s="76">
        <v>66203369.909999996</v>
      </c>
      <c r="F17" s="76">
        <v>55296100</v>
      </c>
      <c r="G17" s="76">
        <v>22000000</v>
      </c>
      <c r="H17" s="76">
        <v>1084400</v>
      </c>
      <c r="I17" s="76">
        <v>10907269.91</v>
      </c>
      <c r="J17" s="76">
        <v>4550000</v>
      </c>
      <c r="K17" s="76">
        <v>0</v>
      </c>
      <c r="L17" s="76">
        <v>4550000</v>
      </c>
      <c r="M17" s="76">
        <v>1700000</v>
      </c>
      <c r="N17" s="76">
        <v>1776000</v>
      </c>
      <c r="O17" s="76">
        <v>0</v>
      </c>
      <c r="P17" s="76">
        <v>70753369.909999996</v>
      </c>
    </row>
    <row r="18" spans="1:16" s="277" customFormat="1" ht="75.599999999999994" customHeight="1">
      <c r="A18" s="412" t="s">
        <v>226</v>
      </c>
      <c r="B18" s="412" t="s">
        <v>220</v>
      </c>
      <c r="C18" s="413" t="s">
        <v>50</v>
      </c>
      <c r="D18" s="414" t="s">
        <v>274</v>
      </c>
      <c r="E18" s="414">
        <v>0</v>
      </c>
      <c r="F18" s="414">
        <v>0</v>
      </c>
      <c r="G18" s="414">
        <v>0</v>
      </c>
      <c r="H18" s="414">
        <v>0</v>
      </c>
      <c r="I18" s="414">
        <v>0</v>
      </c>
      <c r="J18" s="414">
        <v>184726300</v>
      </c>
      <c r="K18" s="414">
        <v>184726300</v>
      </c>
      <c r="L18" s="414">
        <v>0</v>
      </c>
      <c r="M18" s="414">
        <v>0</v>
      </c>
      <c r="N18" s="414">
        <v>0</v>
      </c>
      <c r="O18" s="414">
        <v>184726300</v>
      </c>
      <c r="P18" s="414">
        <v>184726300</v>
      </c>
    </row>
    <row r="19" spans="1:16" s="277" customFormat="1" ht="51" customHeight="1">
      <c r="A19" s="55" t="s">
        <v>139</v>
      </c>
      <c r="B19" s="55"/>
      <c r="C19" s="55"/>
      <c r="D19" s="85" t="s">
        <v>202</v>
      </c>
      <c r="E19" s="89">
        <v>37506700</v>
      </c>
      <c r="F19" s="89">
        <v>35097900</v>
      </c>
      <c r="G19" s="89">
        <v>9092600</v>
      </c>
      <c r="H19" s="89">
        <v>83800</v>
      </c>
      <c r="I19" s="89">
        <v>2408800</v>
      </c>
      <c r="J19" s="89">
        <v>2200000</v>
      </c>
      <c r="K19" s="89">
        <v>0</v>
      </c>
      <c r="L19" s="89">
        <v>2200000</v>
      </c>
      <c r="M19" s="89">
        <v>0</v>
      </c>
      <c r="N19" s="89">
        <v>692000</v>
      </c>
      <c r="O19" s="89">
        <v>0</v>
      </c>
      <c r="P19" s="89">
        <v>39706700</v>
      </c>
    </row>
    <row r="20" spans="1:16" s="277" customFormat="1" ht="48.6" customHeight="1">
      <c r="A20" s="55" t="s">
        <v>141</v>
      </c>
      <c r="B20" s="55"/>
      <c r="C20" s="55"/>
      <c r="D20" s="85" t="s">
        <v>202</v>
      </c>
      <c r="E20" s="89">
        <v>37506700</v>
      </c>
      <c r="F20" s="89">
        <v>35097900</v>
      </c>
      <c r="G20" s="89">
        <v>9092600</v>
      </c>
      <c r="H20" s="89">
        <v>83800</v>
      </c>
      <c r="I20" s="89">
        <v>2408800</v>
      </c>
      <c r="J20" s="89">
        <v>2200000</v>
      </c>
      <c r="K20" s="89">
        <v>0</v>
      </c>
      <c r="L20" s="89">
        <v>2200000</v>
      </c>
      <c r="M20" s="89">
        <v>0</v>
      </c>
      <c r="N20" s="89">
        <v>692000</v>
      </c>
      <c r="O20" s="89">
        <v>0</v>
      </c>
      <c r="P20" s="89">
        <v>39706700</v>
      </c>
    </row>
    <row r="21" spans="1:16" s="279" customFormat="1" ht="45" customHeight="1">
      <c r="A21" s="84" t="s">
        <v>659</v>
      </c>
      <c r="B21" s="84" t="s">
        <v>36</v>
      </c>
      <c r="C21" s="84" t="s">
        <v>137</v>
      </c>
      <c r="D21" s="78" t="s">
        <v>138</v>
      </c>
      <c r="E21" s="415">
        <v>2002000</v>
      </c>
      <c r="F21" s="415">
        <v>2002000</v>
      </c>
      <c r="G21" s="415">
        <v>1350000</v>
      </c>
      <c r="H21" s="415">
        <v>83800</v>
      </c>
      <c r="I21" s="415">
        <v>0</v>
      </c>
      <c r="J21" s="415">
        <v>0</v>
      </c>
      <c r="K21" s="415">
        <v>0</v>
      </c>
      <c r="L21" s="415">
        <v>0</v>
      </c>
      <c r="M21" s="415">
        <v>0</v>
      </c>
      <c r="N21" s="415">
        <v>0</v>
      </c>
      <c r="O21" s="415">
        <v>0</v>
      </c>
      <c r="P21" s="415">
        <v>2002000</v>
      </c>
    </row>
    <row r="22" spans="1:16" s="279" customFormat="1" ht="39" customHeight="1">
      <c r="A22" s="84" t="s">
        <v>662</v>
      </c>
      <c r="B22" s="84" t="s">
        <v>663</v>
      </c>
      <c r="C22" s="84" t="s">
        <v>50</v>
      </c>
      <c r="D22" s="78" t="s">
        <v>664</v>
      </c>
      <c r="E22" s="415">
        <v>0</v>
      </c>
      <c r="F22" s="415">
        <v>0</v>
      </c>
      <c r="G22" s="415">
        <v>0</v>
      </c>
      <c r="H22" s="415">
        <v>0</v>
      </c>
      <c r="I22" s="415">
        <v>0</v>
      </c>
      <c r="J22" s="415">
        <v>0</v>
      </c>
      <c r="K22" s="415">
        <v>0</v>
      </c>
      <c r="L22" s="415">
        <v>0</v>
      </c>
      <c r="M22" s="415">
        <v>0</v>
      </c>
      <c r="N22" s="415">
        <v>0</v>
      </c>
      <c r="O22" s="415">
        <v>0</v>
      </c>
      <c r="P22" s="415">
        <v>0</v>
      </c>
    </row>
    <row r="23" spans="1:16" s="278" customFormat="1" ht="66" customHeight="1">
      <c r="A23" s="84" t="s">
        <v>142</v>
      </c>
      <c r="B23" s="84" t="s">
        <v>143</v>
      </c>
      <c r="C23" s="84" t="s">
        <v>36</v>
      </c>
      <c r="D23" s="78" t="s">
        <v>144</v>
      </c>
      <c r="E23" s="76">
        <v>16677100</v>
      </c>
      <c r="F23" s="76">
        <v>15777100</v>
      </c>
      <c r="G23" s="76">
        <v>0</v>
      </c>
      <c r="H23" s="76">
        <v>0</v>
      </c>
      <c r="I23" s="76">
        <v>900000</v>
      </c>
      <c r="J23" s="76">
        <v>0</v>
      </c>
      <c r="K23" s="76">
        <v>0</v>
      </c>
      <c r="L23" s="76">
        <v>0</v>
      </c>
      <c r="M23" s="76">
        <v>0</v>
      </c>
      <c r="N23" s="76">
        <v>0</v>
      </c>
      <c r="O23" s="76">
        <v>0</v>
      </c>
      <c r="P23" s="76">
        <v>16677100</v>
      </c>
    </row>
    <row r="24" spans="1:16" s="277" customFormat="1" ht="73.150000000000006" customHeight="1">
      <c r="A24" s="55" t="s">
        <v>37</v>
      </c>
      <c r="B24" s="55"/>
      <c r="C24" s="55"/>
      <c r="D24" s="85" t="s">
        <v>49</v>
      </c>
      <c r="E24" s="89">
        <v>1621845297.2</v>
      </c>
      <c r="F24" s="89">
        <v>1509617585.2</v>
      </c>
      <c r="G24" s="89">
        <v>525930480</v>
      </c>
      <c r="H24" s="89">
        <v>79119630</v>
      </c>
      <c r="I24" s="89">
        <v>112227712</v>
      </c>
      <c r="J24" s="89">
        <v>243718749</v>
      </c>
      <c r="K24" s="89">
        <v>177959049</v>
      </c>
      <c r="L24" s="89">
        <v>34788802</v>
      </c>
      <c r="M24" s="89">
        <v>9466700</v>
      </c>
      <c r="N24" s="89">
        <v>5911100</v>
      </c>
      <c r="O24" s="89">
        <v>208929947</v>
      </c>
      <c r="P24" s="89">
        <v>1865564046.2</v>
      </c>
    </row>
    <row r="25" spans="1:16" s="277" customFormat="1" ht="70.150000000000006" customHeight="1">
      <c r="A25" s="55" t="s">
        <v>38</v>
      </c>
      <c r="B25" s="55"/>
      <c r="C25" s="55"/>
      <c r="D25" s="85" t="s">
        <v>49</v>
      </c>
      <c r="E25" s="89">
        <v>1621845297.2</v>
      </c>
      <c r="F25" s="89">
        <v>1509617585.2</v>
      </c>
      <c r="G25" s="89">
        <v>525930480</v>
      </c>
      <c r="H25" s="89">
        <v>79119630</v>
      </c>
      <c r="I25" s="89">
        <v>112227712</v>
      </c>
      <c r="J25" s="89">
        <v>243718749</v>
      </c>
      <c r="K25" s="89">
        <v>177959049</v>
      </c>
      <c r="L25" s="89">
        <v>34788802</v>
      </c>
      <c r="M25" s="89">
        <v>9466700</v>
      </c>
      <c r="N25" s="89">
        <v>5911100</v>
      </c>
      <c r="O25" s="89">
        <v>208929947</v>
      </c>
      <c r="P25" s="89">
        <v>1865564046.2</v>
      </c>
    </row>
    <row r="26" spans="1:16" s="279" customFormat="1" ht="123" customHeight="1">
      <c r="A26" s="120" t="s">
        <v>92</v>
      </c>
      <c r="B26" s="120" t="s">
        <v>93</v>
      </c>
      <c r="C26" s="207" t="s">
        <v>102</v>
      </c>
      <c r="D26" s="281" t="s">
        <v>94</v>
      </c>
      <c r="E26" s="76">
        <v>55081600</v>
      </c>
      <c r="F26" s="76">
        <v>54390500</v>
      </c>
      <c r="G26" s="76">
        <v>27118900</v>
      </c>
      <c r="H26" s="76">
        <v>10271200</v>
      </c>
      <c r="I26" s="76">
        <v>691100</v>
      </c>
      <c r="J26" s="76">
        <v>2000</v>
      </c>
      <c r="K26" s="76">
        <v>0</v>
      </c>
      <c r="L26" s="76">
        <v>2000</v>
      </c>
      <c r="M26" s="76">
        <v>0</v>
      </c>
      <c r="N26" s="76">
        <v>0</v>
      </c>
      <c r="O26" s="76">
        <v>0</v>
      </c>
      <c r="P26" s="76">
        <v>55083600</v>
      </c>
    </row>
    <row r="27" spans="1:16" s="279" customFormat="1" ht="82.15" customHeight="1">
      <c r="A27" s="84" t="s">
        <v>114</v>
      </c>
      <c r="B27" s="84" t="s">
        <v>115</v>
      </c>
      <c r="C27" s="84" t="s">
        <v>102</v>
      </c>
      <c r="D27" s="78" t="s">
        <v>116</v>
      </c>
      <c r="E27" s="76">
        <v>80821000</v>
      </c>
      <c r="F27" s="76">
        <v>78071000</v>
      </c>
      <c r="G27" s="76">
        <v>29210600</v>
      </c>
      <c r="H27" s="76">
        <v>13998800</v>
      </c>
      <c r="I27" s="76">
        <v>2750000</v>
      </c>
      <c r="J27" s="76">
        <v>2000</v>
      </c>
      <c r="K27" s="76">
        <v>0</v>
      </c>
      <c r="L27" s="76">
        <v>2000</v>
      </c>
      <c r="M27" s="76">
        <v>0</v>
      </c>
      <c r="N27" s="76">
        <v>0</v>
      </c>
      <c r="O27" s="76">
        <v>0</v>
      </c>
      <c r="P27" s="76">
        <v>80823000</v>
      </c>
    </row>
    <row r="28" spans="1:16" s="279" customFormat="1" ht="105.6" customHeight="1">
      <c r="A28" s="84" t="s">
        <v>462</v>
      </c>
      <c r="B28" s="84" t="s">
        <v>463</v>
      </c>
      <c r="C28" s="84" t="s">
        <v>464</v>
      </c>
      <c r="D28" s="78" t="s">
        <v>465</v>
      </c>
      <c r="E28" s="76">
        <v>27117400</v>
      </c>
      <c r="F28" s="76">
        <v>25535400</v>
      </c>
      <c r="G28" s="76">
        <v>11414270</v>
      </c>
      <c r="H28" s="76">
        <v>4423400</v>
      </c>
      <c r="I28" s="76">
        <v>1582000</v>
      </c>
      <c r="J28" s="76">
        <v>0</v>
      </c>
      <c r="K28" s="76">
        <v>0</v>
      </c>
      <c r="L28" s="76">
        <v>0</v>
      </c>
      <c r="M28" s="76">
        <v>0</v>
      </c>
      <c r="N28" s="76">
        <v>0</v>
      </c>
      <c r="O28" s="76">
        <v>0</v>
      </c>
      <c r="P28" s="76">
        <v>27117400</v>
      </c>
    </row>
    <row r="29" spans="1:16" s="277" customFormat="1" ht="76.150000000000006" customHeight="1">
      <c r="A29" s="84" t="s">
        <v>477</v>
      </c>
      <c r="B29" s="84" t="s">
        <v>478</v>
      </c>
      <c r="C29" s="84" t="s">
        <v>479</v>
      </c>
      <c r="D29" s="78" t="s">
        <v>328</v>
      </c>
      <c r="E29" s="76">
        <v>363076929</v>
      </c>
      <c r="F29" s="76">
        <v>361762800</v>
      </c>
      <c r="G29" s="76">
        <v>193466800</v>
      </c>
      <c r="H29" s="76">
        <v>36175730</v>
      </c>
      <c r="I29" s="76">
        <v>1314129</v>
      </c>
      <c r="J29" s="76">
        <v>23371300</v>
      </c>
      <c r="K29" s="76">
        <v>0</v>
      </c>
      <c r="L29" s="76">
        <v>17416300</v>
      </c>
      <c r="M29" s="76">
        <v>3950700</v>
      </c>
      <c r="N29" s="76">
        <v>3892800</v>
      </c>
      <c r="O29" s="76">
        <v>5955000</v>
      </c>
      <c r="P29" s="76">
        <v>386448229</v>
      </c>
    </row>
    <row r="30" spans="1:16" s="277" customFormat="1" ht="51" customHeight="1">
      <c r="A30" s="84" t="s">
        <v>782</v>
      </c>
      <c r="B30" s="84" t="s">
        <v>783</v>
      </c>
      <c r="C30" s="84" t="s">
        <v>50</v>
      </c>
      <c r="D30" s="78" t="s">
        <v>784</v>
      </c>
      <c r="E30" s="76">
        <v>3961500</v>
      </c>
      <c r="F30" s="76">
        <v>3961500</v>
      </c>
      <c r="G30" s="76">
        <v>3105500</v>
      </c>
      <c r="H30" s="76">
        <v>0</v>
      </c>
      <c r="I30" s="76">
        <v>0</v>
      </c>
      <c r="J30" s="76">
        <v>0</v>
      </c>
      <c r="K30" s="76">
        <v>0</v>
      </c>
      <c r="L30" s="76">
        <v>0</v>
      </c>
      <c r="M30" s="76">
        <v>0</v>
      </c>
      <c r="N30" s="76">
        <v>0</v>
      </c>
      <c r="O30" s="76">
        <v>0</v>
      </c>
      <c r="P30" s="76">
        <v>3961500</v>
      </c>
    </row>
    <row r="31" spans="1:16" s="277" customFormat="1" ht="111.6" customHeight="1">
      <c r="A31" s="91" t="s">
        <v>246</v>
      </c>
      <c r="B31" s="84" t="s">
        <v>673</v>
      </c>
      <c r="C31" s="91" t="s">
        <v>50</v>
      </c>
      <c r="D31" s="78" t="s">
        <v>674</v>
      </c>
      <c r="E31" s="76">
        <v>0</v>
      </c>
      <c r="F31" s="76">
        <v>0</v>
      </c>
      <c r="G31" s="76">
        <v>0</v>
      </c>
      <c r="H31" s="76">
        <v>0</v>
      </c>
      <c r="I31" s="76">
        <v>0</v>
      </c>
      <c r="J31" s="76">
        <v>10168000</v>
      </c>
      <c r="K31" s="76">
        <v>10168000</v>
      </c>
      <c r="L31" s="76">
        <v>0</v>
      </c>
      <c r="M31" s="76">
        <v>0</v>
      </c>
      <c r="N31" s="76">
        <v>0</v>
      </c>
      <c r="O31" s="76">
        <v>10168000</v>
      </c>
      <c r="P31" s="76">
        <v>10168000</v>
      </c>
    </row>
    <row r="32" spans="1:16" s="277" customFormat="1" ht="90.6" customHeight="1">
      <c r="A32" s="84" t="s">
        <v>315</v>
      </c>
      <c r="B32" s="84" t="s">
        <v>220</v>
      </c>
      <c r="C32" s="84" t="s">
        <v>50</v>
      </c>
      <c r="D32" s="78" t="s">
        <v>274</v>
      </c>
      <c r="E32" s="76">
        <v>0</v>
      </c>
      <c r="F32" s="76">
        <v>0</v>
      </c>
      <c r="G32" s="76">
        <v>0</v>
      </c>
      <c r="H32" s="76">
        <v>0</v>
      </c>
      <c r="I32" s="76">
        <v>0</v>
      </c>
      <c r="J32" s="76">
        <v>32797816</v>
      </c>
      <c r="K32" s="76">
        <v>32797816</v>
      </c>
      <c r="L32" s="76">
        <v>0</v>
      </c>
      <c r="M32" s="76">
        <v>0</v>
      </c>
      <c r="N32" s="76">
        <v>0</v>
      </c>
      <c r="O32" s="76">
        <v>32797816</v>
      </c>
      <c r="P32" s="76">
        <v>32797816</v>
      </c>
    </row>
    <row r="33" spans="1:16" s="277" customFormat="1" ht="81" customHeight="1">
      <c r="A33" s="84" t="s">
        <v>611</v>
      </c>
      <c r="B33" s="84" t="s">
        <v>612</v>
      </c>
      <c r="C33" s="84" t="s">
        <v>50</v>
      </c>
      <c r="D33" s="78" t="s">
        <v>613</v>
      </c>
      <c r="E33" s="76">
        <v>5712500</v>
      </c>
      <c r="F33" s="76">
        <v>5712500</v>
      </c>
      <c r="G33" s="76">
        <v>4723910</v>
      </c>
      <c r="H33" s="76">
        <v>0</v>
      </c>
      <c r="I33" s="76">
        <v>0</v>
      </c>
      <c r="J33" s="76">
        <v>0</v>
      </c>
      <c r="K33" s="76">
        <v>0</v>
      </c>
      <c r="L33" s="76">
        <v>0</v>
      </c>
      <c r="M33" s="76">
        <v>0</v>
      </c>
      <c r="N33" s="76">
        <v>0</v>
      </c>
      <c r="O33" s="76">
        <v>0</v>
      </c>
      <c r="P33" s="76">
        <v>5712500</v>
      </c>
    </row>
    <row r="34" spans="1:16" s="277" customFormat="1" ht="83.45" customHeight="1">
      <c r="A34" s="84" t="s">
        <v>670</v>
      </c>
      <c r="B34" s="84" t="s">
        <v>671</v>
      </c>
      <c r="C34" s="84" t="s">
        <v>158</v>
      </c>
      <c r="D34" s="78" t="s">
        <v>672</v>
      </c>
      <c r="E34" s="76">
        <v>3061400</v>
      </c>
      <c r="F34" s="76">
        <v>2961400</v>
      </c>
      <c r="G34" s="76">
        <v>2150000</v>
      </c>
      <c r="H34" s="76">
        <v>32400</v>
      </c>
      <c r="I34" s="76">
        <v>100000</v>
      </c>
      <c r="J34" s="76">
        <v>0</v>
      </c>
      <c r="K34" s="76">
        <v>0</v>
      </c>
      <c r="L34" s="76">
        <v>0</v>
      </c>
      <c r="M34" s="76">
        <v>0</v>
      </c>
      <c r="N34" s="76">
        <v>0</v>
      </c>
      <c r="O34" s="76">
        <v>0</v>
      </c>
      <c r="P34" s="76">
        <v>3061400</v>
      </c>
    </row>
    <row r="35" spans="1:16" s="278" customFormat="1" ht="72" customHeight="1">
      <c r="A35" s="84" t="s">
        <v>502</v>
      </c>
      <c r="B35" s="84" t="s">
        <v>503</v>
      </c>
      <c r="C35" s="84" t="s">
        <v>480</v>
      </c>
      <c r="D35" s="78" t="s">
        <v>504</v>
      </c>
      <c r="E35" s="76">
        <v>39651100</v>
      </c>
      <c r="F35" s="76">
        <v>39031100</v>
      </c>
      <c r="G35" s="76">
        <v>18868200</v>
      </c>
      <c r="H35" s="76">
        <v>3469900</v>
      </c>
      <c r="I35" s="76">
        <v>620000</v>
      </c>
      <c r="J35" s="76">
        <v>100000</v>
      </c>
      <c r="K35" s="76">
        <v>0</v>
      </c>
      <c r="L35" s="76">
        <v>100000</v>
      </c>
      <c r="M35" s="76">
        <v>0</v>
      </c>
      <c r="N35" s="76">
        <v>0</v>
      </c>
      <c r="O35" s="76">
        <v>0</v>
      </c>
      <c r="P35" s="76">
        <v>39751100</v>
      </c>
    </row>
    <row r="36" spans="1:16" s="279" customFormat="1" ht="65.45" customHeight="1">
      <c r="A36" s="84" t="s">
        <v>667</v>
      </c>
      <c r="B36" s="84" t="s">
        <v>668</v>
      </c>
      <c r="C36" s="84" t="s">
        <v>480</v>
      </c>
      <c r="D36" s="78" t="s">
        <v>669</v>
      </c>
      <c r="E36" s="76">
        <v>46903300</v>
      </c>
      <c r="F36" s="76">
        <v>46503300</v>
      </c>
      <c r="G36" s="76">
        <v>0</v>
      </c>
      <c r="H36" s="76">
        <v>0</v>
      </c>
      <c r="I36" s="76">
        <v>400000</v>
      </c>
      <c r="J36" s="76">
        <v>0</v>
      </c>
      <c r="K36" s="76">
        <v>0</v>
      </c>
      <c r="L36" s="76">
        <v>0</v>
      </c>
      <c r="M36" s="76">
        <v>0</v>
      </c>
      <c r="N36" s="76">
        <v>0</v>
      </c>
      <c r="O36" s="76">
        <v>0</v>
      </c>
      <c r="P36" s="76">
        <v>46903300</v>
      </c>
    </row>
    <row r="37" spans="1:16" s="278" customFormat="1" ht="71.45" customHeight="1">
      <c r="A37" s="84" t="s">
        <v>145</v>
      </c>
      <c r="B37" s="84" t="s">
        <v>143</v>
      </c>
      <c r="C37" s="84" t="s">
        <v>36</v>
      </c>
      <c r="D37" s="78" t="s">
        <v>144</v>
      </c>
      <c r="E37" s="76">
        <v>2704700</v>
      </c>
      <c r="F37" s="76">
        <v>2604700</v>
      </c>
      <c r="G37" s="76">
        <v>0</v>
      </c>
      <c r="H37" s="76">
        <v>0</v>
      </c>
      <c r="I37" s="76">
        <v>100000</v>
      </c>
      <c r="J37" s="76">
        <v>0</v>
      </c>
      <c r="K37" s="76">
        <v>0</v>
      </c>
      <c r="L37" s="76">
        <v>0</v>
      </c>
      <c r="M37" s="76">
        <v>0</v>
      </c>
      <c r="N37" s="76">
        <v>0</v>
      </c>
      <c r="O37" s="76">
        <v>0</v>
      </c>
      <c r="P37" s="76">
        <v>2704700</v>
      </c>
    </row>
    <row r="38" spans="1:16" s="277" customFormat="1" ht="65.45" customHeight="1">
      <c r="A38" s="55" t="s">
        <v>124</v>
      </c>
      <c r="B38" s="55"/>
      <c r="C38" s="55"/>
      <c r="D38" s="85" t="s">
        <v>203</v>
      </c>
      <c r="E38" s="89">
        <v>317223700</v>
      </c>
      <c r="F38" s="89">
        <v>297351500</v>
      </c>
      <c r="G38" s="89">
        <v>3498900</v>
      </c>
      <c r="H38" s="89">
        <v>56500</v>
      </c>
      <c r="I38" s="89">
        <v>19872200</v>
      </c>
      <c r="J38" s="89">
        <v>110928000</v>
      </c>
      <c r="K38" s="89">
        <v>95521400</v>
      </c>
      <c r="L38" s="89">
        <v>15406600</v>
      </c>
      <c r="M38" s="89">
        <v>0</v>
      </c>
      <c r="N38" s="89">
        <v>0</v>
      </c>
      <c r="O38" s="89">
        <v>95521400</v>
      </c>
      <c r="P38" s="89">
        <v>428151700</v>
      </c>
    </row>
    <row r="39" spans="1:16" s="277" customFormat="1" ht="67.150000000000006" customHeight="1">
      <c r="A39" s="55" t="s">
        <v>126</v>
      </c>
      <c r="B39" s="55"/>
      <c r="C39" s="55"/>
      <c r="D39" s="85" t="s">
        <v>204</v>
      </c>
      <c r="E39" s="89">
        <v>317223700</v>
      </c>
      <c r="F39" s="89">
        <v>297351500</v>
      </c>
      <c r="G39" s="89">
        <v>3498900</v>
      </c>
      <c r="H39" s="89">
        <v>56500</v>
      </c>
      <c r="I39" s="89">
        <v>19872200</v>
      </c>
      <c r="J39" s="89">
        <v>110928000</v>
      </c>
      <c r="K39" s="89">
        <v>95521400</v>
      </c>
      <c r="L39" s="89">
        <v>15406600</v>
      </c>
      <c r="M39" s="89">
        <v>0</v>
      </c>
      <c r="N39" s="89">
        <v>0</v>
      </c>
      <c r="O39" s="89">
        <v>95521400</v>
      </c>
      <c r="P39" s="89">
        <v>428151700</v>
      </c>
    </row>
    <row r="40" spans="1:16" s="277" customFormat="1" ht="66" customHeight="1">
      <c r="A40" s="84" t="s">
        <v>675</v>
      </c>
      <c r="B40" s="84" t="s">
        <v>676</v>
      </c>
      <c r="C40" s="84" t="s">
        <v>677</v>
      </c>
      <c r="D40" s="78" t="s">
        <v>678</v>
      </c>
      <c r="E40" s="76">
        <v>51692350</v>
      </c>
      <c r="F40" s="76">
        <v>50522150</v>
      </c>
      <c r="G40" s="76">
        <v>0</v>
      </c>
      <c r="H40" s="76">
        <v>0</v>
      </c>
      <c r="I40" s="76">
        <v>1170200</v>
      </c>
      <c r="J40" s="76">
        <v>0</v>
      </c>
      <c r="K40" s="76">
        <v>0</v>
      </c>
      <c r="L40" s="76">
        <v>0</v>
      </c>
      <c r="M40" s="76">
        <v>0</v>
      </c>
      <c r="N40" s="76">
        <v>0</v>
      </c>
      <c r="O40" s="76">
        <v>0</v>
      </c>
      <c r="P40" s="76">
        <v>51692350</v>
      </c>
    </row>
    <row r="41" spans="1:16" s="277" customFormat="1" ht="52.15" customHeight="1">
      <c r="A41" s="84" t="s">
        <v>146</v>
      </c>
      <c r="B41" s="84" t="s">
        <v>147</v>
      </c>
      <c r="C41" s="84" t="s">
        <v>148</v>
      </c>
      <c r="D41" s="78" t="s">
        <v>149</v>
      </c>
      <c r="E41" s="76">
        <v>105543560</v>
      </c>
      <c r="F41" s="76">
        <v>98893560</v>
      </c>
      <c r="G41" s="76">
        <v>0</v>
      </c>
      <c r="H41" s="76">
        <v>0</v>
      </c>
      <c r="I41" s="76">
        <v>6650000</v>
      </c>
      <c r="J41" s="76">
        <v>0</v>
      </c>
      <c r="K41" s="76">
        <v>0</v>
      </c>
      <c r="L41" s="76">
        <v>0</v>
      </c>
      <c r="M41" s="76">
        <v>0</v>
      </c>
      <c r="N41" s="76">
        <v>0</v>
      </c>
      <c r="O41" s="76">
        <v>0</v>
      </c>
      <c r="P41" s="76">
        <v>105543560</v>
      </c>
    </row>
    <row r="42" spans="1:16" s="277" customFormat="1" ht="57.6" customHeight="1">
      <c r="A42" s="84" t="s">
        <v>679</v>
      </c>
      <c r="B42" s="84" t="s">
        <v>680</v>
      </c>
      <c r="C42" s="285" t="s">
        <v>681</v>
      </c>
      <c r="D42" s="281" t="s">
        <v>682</v>
      </c>
      <c r="E42" s="76">
        <v>17633263</v>
      </c>
      <c r="F42" s="76">
        <v>17633263</v>
      </c>
      <c r="G42" s="76">
        <v>0</v>
      </c>
      <c r="H42" s="76">
        <v>0</v>
      </c>
      <c r="I42" s="76">
        <v>0</v>
      </c>
      <c r="J42" s="76">
        <v>0</v>
      </c>
      <c r="K42" s="76">
        <v>0</v>
      </c>
      <c r="L42" s="76">
        <v>0</v>
      </c>
      <c r="M42" s="76">
        <v>0</v>
      </c>
      <c r="N42" s="76">
        <v>0</v>
      </c>
      <c r="O42" s="76">
        <v>0</v>
      </c>
      <c r="P42" s="76">
        <v>17633263</v>
      </c>
    </row>
    <row r="43" spans="1:16" s="277" customFormat="1" ht="45.6" customHeight="1">
      <c r="A43" s="84" t="s">
        <v>686</v>
      </c>
      <c r="B43" s="84" t="s">
        <v>687</v>
      </c>
      <c r="C43" s="285" t="s">
        <v>688</v>
      </c>
      <c r="D43" s="281" t="s">
        <v>689</v>
      </c>
      <c r="E43" s="76">
        <v>8937732</v>
      </c>
      <c r="F43" s="76">
        <v>8937732</v>
      </c>
      <c r="G43" s="76">
        <v>0</v>
      </c>
      <c r="H43" s="76">
        <v>0</v>
      </c>
      <c r="I43" s="76">
        <v>0</v>
      </c>
      <c r="J43" s="76">
        <v>0</v>
      </c>
      <c r="K43" s="76">
        <v>0</v>
      </c>
      <c r="L43" s="76">
        <v>0</v>
      </c>
      <c r="M43" s="76">
        <v>0</v>
      </c>
      <c r="N43" s="76">
        <v>0</v>
      </c>
      <c r="O43" s="76">
        <v>0</v>
      </c>
      <c r="P43" s="76">
        <v>8937732</v>
      </c>
    </row>
    <row r="44" spans="1:16" s="278" customFormat="1" ht="56.45" customHeight="1">
      <c r="A44" s="84" t="s">
        <v>683</v>
      </c>
      <c r="B44" s="84" t="s">
        <v>684</v>
      </c>
      <c r="C44" s="285" t="s">
        <v>128</v>
      </c>
      <c r="D44" s="281" t="s">
        <v>685</v>
      </c>
      <c r="E44" s="76">
        <v>9167600</v>
      </c>
      <c r="F44" s="76">
        <v>7664700</v>
      </c>
      <c r="G44" s="76">
        <v>0</v>
      </c>
      <c r="H44" s="76">
        <v>0</v>
      </c>
      <c r="I44" s="76">
        <v>1502900</v>
      </c>
      <c r="J44" s="76">
        <v>0</v>
      </c>
      <c r="K44" s="76">
        <v>0</v>
      </c>
      <c r="L44" s="76">
        <v>0</v>
      </c>
      <c r="M44" s="76">
        <v>0</v>
      </c>
      <c r="N44" s="76">
        <v>0</v>
      </c>
      <c r="O44" s="76">
        <v>0</v>
      </c>
      <c r="P44" s="76">
        <v>9167600</v>
      </c>
    </row>
    <row r="45" spans="1:16" s="277" customFormat="1" ht="83.45" customHeight="1">
      <c r="A45" s="84" t="s">
        <v>354</v>
      </c>
      <c r="B45" s="84" t="s">
        <v>127</v>
      </c>
      <c r="C45" s="84" t="s">
        <v>128</v>
      </c>
      <c r="D45" s="78" t="s">
        <v>311</v>
      </c>
      <c r="E45" s="76">
        <v>0</v>
      </c>
      <c r="F45" s="76">
        <v>0</v>
      </c>
      <c r="G45" s="76">
        <v>0</v>
      </c>
      <c r="H45" s="76">
        <v>0</v>
      </c>
      <c r="I45" s="76">
        <v>0</v>
      </c>
      <c r="J45" s="76">
        <v>95521400</v>
      </c>
      <c r="K45" s="76">
        <v>95521400</v>
      </c>
      <c r="L45" s="76">
        <v>0</v>
      </c>
      <c r="M45" s="76">
        <v>0</v>
      </c>
      <c r="N45" s="76">
        <v>0</v>
      </c>
      <c r="O45" s="76">
        <v>95521400</v>
      </c>
      <c r="P45" s="76">
        <v>95521400</v>
      </c>
    </row>
    <row r="46" spans="1:16" s="277" customFormat="1" ht="66.599999999999994" customHeight="1">
      <c r="A46" s="84" t="s">
        <v>150</v>
      </c>
      <c r="B46" s="84" t="s">
        <v>143</v>
      </c>
      <c r="C46" s="84" t="s">
        <v>36</v>
      </c>
      <c r="D46" s="78" t="s">
        <v>144</v>
      </c>
      <c r="E46" s="76">
        <v>2908300</v>
      </c>
      <c r="F46" s="76">
        <v>2208300</v>
      </c>
      <c r="G46" s="76">
        <v>0</v>
      </c>
      <c r="H46" s="76">
        <v>0</v>
      </c>
      <c r="I46" s="76">
        <v>700000</v>
      </c>
      <c r="J46" s="76">
        <v>0</v>
      </c>
      <c r="K46" s="76">
        <v>0</v>
      </c>
      <c r="L46" s="76">
        <v>0</v>
      </c>
      <c r="M46" s="76">
        <v>0</v>
      </c>
      <c r="N46" s="76">
        <v>0</v>
      </c>
      <c r="O46" s="76">
        <v>0</v>
      </c>
      <c r="P46" s="76">
        <v>2908300</v>
      </c>
    </row>
    <row r="47" spans="1:16" s="277" customFormat="1" ht="70.900000000000006" customHeight="1">
      <c r="A47" s="55" t="s">
        <v>151</v>
      </c>
      <c r="B47" s="55"/>
      <c r="C47" s="55"/>
      <c r="D47" s="85" t="s">
        <v>152</v>
      </c>
      <c r="E47" s="89">
        <v>443468732</v>
      </c>
      <c r="F47" s="89">
        <v>442266132</v>
      </c>
      <c r="G47" s="89">
        <v>239848900</v>
      </c>
      <c r="H47" s="89">
        <v>50187072</v>
      </c>
      <c r="I47" s="89">
        <v>1202600</v>
      </c>
      <c r="J47" s="89">
        <v>54341632</v>
      </c>
      <c r="K47" s="89">
        <v>523732</v>
      </c>
      <c r="L47" s="89">
        <v>49669900</v>
      </c>
      <c r="M47" s="89">
        <v>0</v>
      </c>
      <c r="N47" s="89">
        <v>50000</v>
      </c>
      <c r="O47" s="89">
        <v>4671732</v>
      </c>
      <c r="P47" s="89">
        <v>497810364</v>
      </c>
    </row>
    <row r="48" spans="1:16" s="277" customFormat="1" ht="55.15" customHeight="1">
      <c r="A48" s="55" t="s">
        <v>153</v>
      </c>
      <c r="B48" s="55"/>
      <c r="C48" s="55"/>
      <c r="D48" s="85" t="s">
        <v>152</v>
      </c>
      <c r="E48" s="89">
        <v>443468732</v>
      </c>
      <c r="F48" s="89">
        <v>442266132</v>
      </c>
      <c r="G48" s="89">
        <v>239848900</v>
      </c>
      <c r="H48" s="89">
        <v>50187072</v>
      </c>
      <c r="I48" s="89">
        <v>1202600</v>
      </c>
      <c r="J48" s="89">
        <v>54341632</v>
      </c>
      <c r="K48" s="89">
        <v>523732</v>
      </c>
      <c r="L48" s="89">
        <v>49669900</v>
      </c>
      <c r="M48" s="89">
        <v>0</v>
      </c>
      <c r="N48" s="89">
        <v>50000</v>
      </c>
      <c r="O48" s="89">
        <v>4671732</v>
      </c>
      <c r="P48" s="89">
        <v>497810364</v>
      </c>
    </row>
    <row r="49" spans="1:16" s="277" customFormat="1" ht="55.15" customHeight="1">
      <c r="A49" s="84" t="s">
        <v>691</v>
      </c>
      <c r="B49" s="84" t="s">
        <v>692</v>
      </c>
      <c r="C49" s="84" t="s">
        <v>216</v>
      </c>
      <c r="D49" s="78" t="s">
        <v>693</v>
      </c>
      <c r="E49" s="76">
        <v>450000</v>
      </c>
      <c r="F49" s="76">
        <v>450000</v>
      </c>
      <c r="G49" s="76">
        <v>0</v>
      </c>
      <c r="H49" s="76">
        <v>0</v>
      </c>
      <c r="I49" s="76">
        <v>0</v>
      </c>
      <c r="J49" s="76">
        <v>0</v>
      </c>
      <c r="K49" s="76">
        <v>0</v>
      </c>
      <c r="L49" s="76">
        <v>0</v>
      </c>
      <c r="M49" s="76">
        <v>0</v>
      </c>
      <c r="N49" s="76">
        <v>0</v>
      </c>
      <c r="O49" s="76">
        <v>0</v>
      </c>
      <c r="P49" s="76">
        <v>450000</v>
      </c>
    </row>
    <row r="50" spans="1:16" s="279" customFormat="1" ht="84" customHeight="1">
      <c r="A50" s="84" t="s">
        <v>446</v>
      </c>
      <c r="B50" s="84" t="s">
        <v>447</v>
      </c>
      <c r="C50" s="84" t="s">
        <v>448</v>
      </c>
      <c r="D50" s="78" t="s">
        <v>449</v>
      </c>
      <c r="E50" s="76">
        <v>63303594</v>
      </c>
      <c r="F50" s="76">
        <v>62983594</v>
      </c>
      <c r="G50" s="76">
        <v>40664600</v>
      </c>
      <c r="H50" s="76">
        <v>8296200</v>
      </c>
      <c r="I50" s="76">
        <v>320000</v>
      </c>
      <c r="J50" s="76">
        <v>7442500</v>
      </c>
      <c r="K50" s="76">
        <v>0</v>
      </c>
      <c r="L50" s="76">
        <v>7442500</v>
      </c>
      <c r="M50" s="76">
        <v>0</v>
      </c>
      <c r="N50" s="76">
        <v>0</v>
      </c>
      <c r="O50" s="76">
        <v>0</v>
      </c>
      <c r="P50" s="76">
        <v>70746094</v>
      </c>
    </row>
    <row r="51" spans="1:16" s="277" customFormat="1" ht="130.9" customHeight="1">
      <c r="A51" s="84" t="s">
        <v>154</v>
      </c>
      <c r="B51" s="84" t="s">
        <v>155</v>
      </c>
      <c r="C51" s="84" t="s">
        <v>156</v>
      </c>
      <c r="D51" s="78" t="s">
        <v>157</v>
      </c>
      <c r="E51" s="76">
        <v>191162774</v>
      </c>
      <c r="F51" s="76">
        <v>190695174</v>
      </c>
      <c r="G51" s="76">
        <v>105244500</v>
      </c>
      <c r="H51" s="76">
        <v>28190500</v>
      </c>
      <c r="I51" s="76">
        <v>467600</v>
      </c>
      <c r="J51" s="76">
        <v>31941400</v>
      </c>
      <c r="K51" s="76">
        <v>0</v>
      </c>
      <c r="L51" s="76">
        <v>29793400</v>
      </c>
      <c r="M51" s="76">
        <v>0</v>
      </c>
      <c r="N51" s="76">
        <v>50000</v>
      </c>
      <c r="O51" s="76">
        <v>2148000</v>
      </c>
      <c r="P51" s="76">
        <v>223104174</v>
      </c>
    </row>
    <row r="52" spans="1:16" s="277" customFormat="1" ht="62.45" customHeight="1">
      <c r="A52" s="84" t="s">
        <v>697</v>
      </c>
      <c r="B52" s="84" t="s">
        <v>698</v>
      </c>
      <c r="C52" s="84" t="s">
        <v>448</v>
      </c>
      <c r="D52" s="78" t="s">
        <v>699</v>
      </c>
      <c r="E52" s="76">
        <v>97036800</v>
      </c>
      <c r="F52" s="76">
        <v>96921800</v>
      </c>
      <c r="G52" s="76">
        <v>69022200</v>
      </c>
      <c r="H52" s="76">
        <v>9566872</v>
      </c>
      <c r="I52" s="76">
        <v>115000</v>
      </c>
      <c r="J52" s="76">
        <v>14434000</v>
      </c>
      <c r="K52" s="76">
        <v>0</v>
      </c>
      <c r="L52" s="76">
        <v>12434000</v>
      </c>
      <c r="M52" s="76">
        <v>0</v>
      </c>
      <c r="N52" s="76">
        <v>0</v>
      </c>
      <c r="O52" s="76">
        <v>2000000</v>
      </c>
      <c r="P52" s="76">
        <v>111470800</v>
      </c>
    </row>
    <row r="53" spans="1:16" s="278" customFormat="1" ht="109.15" customHeight="1">
      <c r="A53" s="84" t="s">
        <v>694</v>
      </c>
      <c r="B53" s="84" t="s">
        <v>695</v>
      </c>
      <c r="C53" s="84" t="s">
        <v>158</v>
      </c>
      <c r="D53" s="78" t="s">
        <v>696</v>
      </c>
      <c r="E53" s="76">
        <v>8496000</v>
      </c>
      <c r="F53" s="76">
        <v>8496000</v>
      </c>
      <c r="G53" s="76">
        <v>5739500</v>
      </c>
      <c r="H53" s="76">
        <v>256400</v>
      </c>
      <c r="I53" s="76">
        <v>0</v>
      </c>
      <c r="J53" s="76">
        <v>0</v>
      </c>
      <c r="K53" s="76">
        <v>0</v>
      </c>
      <c r="L53" s="76">
        <v>0</v>
      </c>
      <c r="M53" s="76">
        <v>0</v>
      </c>
      <c r="N53" s="76">
        <v>0</v>
      </c>
      <c r="O53" s="76">
        <v>0</v>
      </c>
      <c r="P53" s="76">
        <v>8496000</v>
      </c>
    </row>
    <row r="54" spans="1:16" s="278" customFormat="1" ht="42" customHeight="1">
      <c r="A54" s="84" t="s">
        <v>95</v>
      </c>
      <c r="B54" s="84" t="s">
        <v>96</v>
      </c>
      <c r="C54" s="84" t="s">
        <v>219</v>
      </c>
      <c r="D54" s="78" t="s">
        <v>97</v>
      </c>
      <c r="E54" s="76">
        <v>23080000</v>
      </c>
      <c r="F54" s="76">
        <v>23080000</v>
      </c>
      <c r="G54" s="76">
        <v>0</v>
      </c>
      <c r="H54" s="76">
        <v>0</v>
      </c>
      <c r="I54" s="76">
        <v>0</v>
      </c>
      <c r="J54" s="76">
        <v>0</v>
      </c>
      <c r="K54" s="76">
        <v>0</v>
      </c>
      <c r="L54" s="76">
        <v>0</v>
      </c>
      <c r="M54" s="76">
        <v>0</v>
      </c>
      <c r="N54" s="76">
        <v>0</v>
      </c>
      <c r="O54" s="76">
        <v>0</v>
      </c>
      <c r="P54" s="76">
        <v>23080000</v>
      </c>
    </row>
    <row r="55" spans="1:16" s="278" customFormat="1" ht="92.45" customHeight="1">
      <c r="A55" s="84" t="s">
        <v>381</v>
      </c>
      <c r="B55" s="84" t="s">
        <v>705</v>
      </c>
      <c r="C55" s="84" t="s">
        <v>219</v>
      </c>
      <c r="D55" s="78" t="s">
        <v>382</v>
      </c>
      <c r="E55" s="76">
        <v>0</v>
      </c>
      <c r="F55" s="76">
        <v>0</v>
      </c>
      <c r="G55" s="76">
        <v>0</v>
      </c>
      <c r="H55" s="76">
        <v>0</v>
      </c>
      <c r="I55" s="76">
        <v>0</v>
      </c>
      <c r="J55" s="76">
        <v>523732</v>
      </c>
      <c r="K55" s="76">
        <v>523732</v>
      </c>
      <c r="L55" s="76">
        <v>0</v>
      </c>
      <c r="M55" s="76">
        <v>0</v>
      </c>
      <c r="N55" s="76">
        <v>0</v>
      </c>
      <c r="O55" s="76">
        <v>523732</v>
      </c>
      <c r="P55" s="76">
        <v>523732</v>
      </c>
    </row>
    <row r="56" spans="1:16" s="279" customFormat="1" ht="67.150000000000006" customHeight="1">
      <c r="A56" s="84" t="s">
        <v>701</v>
      </c>
      <c r="B56" s="84" t="s">
        <v>702</v>
      </c>
      <c r="C56" s="84" t="s">
        <v>703</v>
      </c>
      <c r="D56" s="78" t="s">
        <v>704</v>
      </c>
      <c r="E56" s="76">
        <v>9430000</v>
      </c>
      <c r="F56" s="76">
        <v>9430000</v>
      </c>
      <c r="G56" s="76">
        <v>0</v>
      </c>
      <c r="H56" s="76">
        <v>0</v>
      </c>
      <c r="I56" s="76">
        <v>0</v>
      </c>
      <c r="J56" s="76">
        <v>0</v>
      </c>
      <c r="K56" s="76">
        <v>0</v>
      </c>
      <c r="L56" s="76">
        <v>0</v>
      </c>
      <c r="M56" s="76">
        <v>0</v>
      </c>
      <c r="N56" s="76">
        <v>0</v>
      </c>
      <c r="O56" s="76">
        <v>0</v>
      </c>
      <c r="P56" s="76">
        <v>9430000</v>
      </c>
    </row>
    <row r="57" spans="1:16" s="277" customFormat="1" ht="66" customHeight="1">
      <c r="A57" s="84" t="s">
        <v>160</v>
      </c>
      <c r="B57" s="84" t="s">
        <v>143</v>
      </c>
      <c r="C57" s="84" t="s">
        <v>36</v>
      </c>
      <c r="D57" s="78" t="s">
        <v>144</v>
      </c>
      <c r="E57" s="76">
        <v>3899100</v>
      </c>
      <c r="F57" s="76">
        <v>3899100</v>
      </c>
      <c r="G57" s="76">
        <v>0</v>
      </c>
      <c r="H57" s="76">
        <v>0</v>
      </c>
      <c r="I57" s="76">
        <v>0</v>
      </c>
      <c r="J57" s="76">
        <v>0</v>
      </c>
      <c r="K57" s="76">
        <v>0</v>
      </c>
      <c r="L57" s="76">
        <v>0</v>
      </c>
      <c r="M57" s="76">
        <v>0</v>
      </c>
      <c r="N57" s="76">
        <v>0</v>
      </c>
      <c r="O57" s="76">
        <v>0</v>
      </c>
      <c r="P57" s="76">
        <v>3899100</v>
      </c>
    </row>
    <row r="58" spans="1:16" s="277" customFormat="1" ht="57" customHeight="1">
      <c r="A58" s="55" t="s">
        <v>130</v>
      </c>
      <c r="B58" s="55"/>
      <c r="C58" s="55"/>
      <c r="D58" s="85" t="s">
        <v>205</v>
      </c>
      <c r="E58" s="89">
        <v>29598800</v>
      </c>
      <c r="F58" s="89">
        <v>29477800</v>
      </c>
      <c r="G58" s="89">
        <v>17366400</v>
      </c>
      <c r="H58" s="89">
        <v>2024300</v>
      </c>
      <c r="I58" s="89">
        <v>121000</v>
      </c>
      <c r="J58" s="89">
        <v>0</v>
      </c>
      <c r="K58" s="89">
        <v>0</v>
      </c>
      <c r="L58" s="89">
        <v>0</v>
      </c>
      <c r="M58" s="89">
        <v>0</v>
      </c>
      <c r="N58" s="89">
        <v>0</v>
      </c>
      <c r="O58" s="89">
        <v>0</v>
      </c>
      <c r="P58" s="89">
        <v>29598800</v>
      </c>
    </row>
    <row r="59" spans="1:16" s="277" customFormat="1" ht="53.45" customHeight="1">
      <c r="A59" s="55" t="s">
        <v>132</v>
      </c>
      <c r="B59" s="55"/>
      <c r="C59" s="55"/>
      <c r="D59" s="85" t="s">
        <v>205</v>
      </c>
      <c r="E59" s="89">
        <v>29598800</v>
      </c>
      <c r="F59" s="89">
        <v>29477800</v>
      </c>
      <c r="G59" s="89">
        <v>17366400</v>
      </c>
      <c r="H59" s="89">
        <v>2024300</v>
      </c>
      <c r="I59" s="89">
        <v>121000</v>
      </c>
      <c r="J59" s="89">
        <v>0</v>
      </c>
      <c r="K59" s="89">
        <v>0</v>
      </c>
      <c r="L59" s="89">
        <v>0</v>
      </c>
      <c r="M59" s="89">
        <v>0</v>
      </c>
      <c r="N59" s="89">
        <v>0</v>
      </c>
      <c r="O59" s="89">
        <v>0</v>
      </c>
      <c r="P59" s="89">
        <v>29598800</v>
      </c>
    </row>
    <row r="60" spans="1:16" s="277" customFormat="1" ht="90.6" customHeight="1">
      <c r="A60" s="84" t="s">
        <v>622</v>
      </c>
      <c r="B60" s="84" t="s">
        <v>623</v>
      </c>
      <c r="C60" s="84" t="s">
        <v>158</v>
      </c>
      <c r="D60" s="78" t="s">
        <v>624</v>
      </c>
      <c r="E60" s="76">
        <v>28111600</v>
      </c>
      <c r="F60" s="76">
        <v>27990600</v>
      </c>
      <c r="G60" s="76">
        <v>17366400</v>
      </c>
      <c r="H60" s="76">
        <v>2024300</v>
      </c>
      <c r="I60" s="76">
        <v>121000</v>
      </c>
      <c r="J60" s="76">
        <v>0</v>
      </c>
      <c r="K60" s="76">
        <v>0</v>
      </c>
      <c r="L60" s="76">
        <v>0</v>
      </c>
      <c r="M60" s="76">
        <v>0</v>
      </c>
      <c r="N60" s="76">
        <v>0</v>
      </c>
      <c r="O60" s="76">
        <v>0</v>
      </c>
      <c r="P60" s="76">
        <v>28111600</v>
      </c>
    </row>
    <row r="61" spans="1:16" s="277" customFormat="1" ht="66.599999999999994" customHeight="1">
      <c r="A61" s="84" t="s">
        <v>163</v>
      </c>
      <c r="B61" s="84" t="s">
        <v>143</v>
      </c>
      <c r="C61" s="84" t="s">
        <v>36</v>
      </c>
      <c r="D61" s="78" t="s">
        <v>144</v>
      </c>
      <c r="E61" s="76">
        <v>987200</v>
      </c>
      <c r="F61" s="76">
        <v>987200</v>
      </c>
      <c r="G61" s="76">
        <v>0</v>
      </c>
      <c r="H61" s="76">
        <v>0</v>
      </c>
      <c r="I61" s="76">
        <v>0</v>
      </c>
      <c r="J61" s="76">
        <v>0</v>
      </c>
      <c r="K61" s="76">
        <v>0</v>
      </c>
      <c r="L61" s="76">
        <v>0</v>
      </c>
      <c r="M61" s="76">
        <v>0</v>
      </c>
      <c r="N61" s="76">
        <v>0</v>
      </c>
      <c r="O61" s="76">
        <v>0</v>
      </c>
      <c r="P61" s="76">
        <v>987200</v>
      </c>
    </row>
    <row r="62" spans="1:16" s="277" customFormat="1" ht="57" customHeight="1">
      <c r="A62" s="55" t="s">
        <v>108</v>
      </c>
      <c r="B62" s="55"/>
      <c r="C62" s="55"/>
      <c r="D62" s="85" t="s">
        <v>109</v>
      </c>
      <c r="E62" s="89">
        <v>319662400</v>
      </c>
      <c r="F62" s="89">
        <v>310588800</v>
      </c>
      <c r="G62" s="89">
        <v>47098800</v>
      </c>
      <c r="H62" s="89">
        <v>5169300</v>
      </c>
      <c r="I62" s="89">
        <v>9073600</v>
      </c>
      <c r="J62" s="89">
        <v>25146400</v>
      </c>
      <c r="K62" s="89">
        <v>2679400</v>
      </c>
      <c r="L62" s="89">
        <v>21992000</v>
      </c>
      <c r="M62" s="89">
        <v>5610000</v>
      </c>
      <c r="N62" s="89">
        <v>404800</v>
      </c>
      <c r="O62" s="89">
        <v>3154400</v>
      </c>
      <c r="P62" s="89">
        <v>4851200</v>
      </c>
    </row>
    <row r="63" spans="1:16" s="277" customFormat="1" ht="53.45" customHeight="1">
      <c r="A63" s="55" t="s">
        <v>110</v>
      </c>
      <c r="B63" s="55"/>
      <c r="C63" s="55"/>
      <c r="D63" s="85" t="s">
        <v>109</v>
      </c>
      <c r="E63" s="89">
        <v>319662400</v>
      </c>
      <c r="F63" s="89">
        <v>310588800</v>
      </c>
      <c r="G63" s="89">
        <v>47098800</v>
      </c>
      <c r="H63" s="89">
        <v>5169300</v>
      </c>
      <c r="I63" s="89">
        <v>9073600</v>
      </c>
      <c r="J63" s="89">
        <v>25146400</v>
      </c>
      <c r="K63" s="89">
        <v>2679400</v>
      </c>
      <c r="L63" s="89">
        <v>21992000</v>
      </c>
      <c r="M63" s="89">
        <v>5610000</v>
      </c>
      <c r="N63" s="89">
        <v>404800</v>
      </c>
      <c r="O63" s="89">
        <v>3154400</v>
      </c>
      <c r="P63" s="89">
        <v>4851200</v>
      </c>
    </row>
    <row r="64" spans="1:16" s="277" customFormat="1" ht="70.150000000000006" customHeight="1">
      <c r="A64" s="84" t="s">
        <v>387</v>
      </c>
      <c r="B64" s="84" t="s">
        <v>376</v>
      </c>
      <c r="C64" s="84" t="s">
        <v>371</v>
      </c>
      <c r="D64" s="78" t="s">
        <v>388</v>
      </c>
      <c r="E64" s="76">
        <v>0</v>
      </c>
      <c r="F64" s="76">
        <v>0</v>
      </c>
      <c r="G64" s="76">
        <v>0</v>
      </c>
      <c r="H64" s="76">
        <v>0</v>
      </c>
      <c r="I64" s="76">
        <v>0</v>
      </c>
      <c r="J64" s="76">
        <v>2679400</v>
      </c>
      <c r="K64" s="76">
        <v>2679400</v>
      </c>
      <c r="L64" s="76">
        <v>0</v>
      </c>
      <c r="M64" s="76">
        <v>0</v>
      </c>
      <c r="N64" s="76">
        <v>0</v>
      </c>
      <c r="O64" s="76">
        <v>2679400</v>
      </c>
      <c r="P64" s="76">
        <v>2679400</v>
      </c>
    </row>
    <row r="65" spans="1:16" s="279" customFormat="1" ht="76.150000000000006" customHeight="1">
      <c r="A65" s="84" t="s">
        <v>162</v>
      </c>
      <c r="B65" s="84" t="s">
        <v>143</v>
      </c>
      <c r="C65" s="84" t="s">
        <v>36</v>
      </c>
      <c r="D65" s="78" t="s">
        <v>144</v>
      </c>
      <c r="E65" s="76">
        <v>2257600</v>
      </c>
      <c r="F65" s="76">
        <v>2207600</v>
      </c>
      <c r="G65" s="76">
        <v>0</v>
      </c>
      <c r="H65" s="76">
        <v>0</v>
      </c>
      <c r="I65" s="76">
        <v>50000</v>
      </c>
      <c r="J65" s="76">
        <v>0</v>
      </c>
      <c r="K65" s="76">
        <v>0</v>
      </c>
      <c r="L65" s="76">
        <v>0</v>
      </c>
      <c r="M65" s="76">
        <v>0</v>
      </c>
      <c r="N65" s="76">
        <v>0</v>
      </c>
      <c r="O65" s="76">
        <v>0</v>
      </c>
      <c r="P65" s="76">
        <v>2257600</v>
      </c>
    </row>
    <row r="66" spans="1:16" s="277" customFormat="1" ht="91.9" customHeight="1">
      <c r="A66" s="55" t="s">
        <v>133</v>
      </c>
      <c r="B66" s="55"/>
      <c r="C66" s="55"/>
      <c r="D66" s="85" t="s">
        <v>134</v>
      </c>
      <c r="E66" s="89">
        <v>332264938</v>
      </c>
      <c r="F66" s="89">
        <v>959000</v>
      </c>
      <c r="G66" s="89">
        <v>0</v>
      </c>
      <c r="H66" s="89">
        <v>0</v>
      </c>
      <c r="I66" s="89">
        <v>331305938</v>
      </c>
      <c r="J66" s="89">
        <v>5000000</v>
      </c>
      <c r="K66" s="89">
        <v>5000000</v>
      </c>
      <c r="L66" s="89">
        <v>0</v>
      </c>
      <c r="M66" s="89">
        <v>0</v>
      </c>
      <c r="N66" s="89">
        <v>0</v>
      </c>
      <c r="O66" s="89">
        <v>5000000</v>
      </c>
      <c r="P66" s="89">
        <v>337264938</v>
      </c>
    </row>
    <row r="67" spans="1:16" s="277" customFormat="1" ht="85.9" customHeight="1">
      <c r="A67" s="55" t="s">
        <v>135</v>
      </c>
      <c r="B67" s="55"/>
      <c r="C67" s="55"/>
      <c r="D67" s="85" t="s">
        <v>134</v>
      </c>
      <c r="E67" s="89">
        <v>332264938</v>
      </c>
      <c r="F67" s="89">
        <v>959000</v>
      </c>
      <c r="G67" s="89">
        <v>0</v>
      </c>
      <c r="H67" s="89">
        <v>0</v>
      </c>
      <c r="I67" s="89">
        <v>331305938</v>
      </c>
      <c r="J67" s="89">
        <v>5000000</v>
      </c>
      <c r="K67" s="89">
        <v>5000000</v>
      </c>
      <c r="L67" s="89">
        <v>0</v>
      </c>
      <c r="M67" s="89">
        <v>0</v>
      </c>
      <c r="N67" s="89">
        <v>0</v>
      </c>
      <c r="O67" s="89">
        <v>5000000</v>
      </c>
      <c r="P67" s="89">
        <v>337264938</v>
      </c>
    </row>
    <row r="68" spans="1:16" s="278" customFormat="1" ht="51" customHeight="1">
      <c r="A68" s="84" t="s">
        <v>712</v>
      </c>
      <c r="B68" s="84" t="s">
        <v>713</v>
      </c>
      <c r="C68" s="84" t="s">
        <v>714</v>
      </c>
      <c r="D68" s="78" t="s">
        <v>715</v>
      </c>
      <c r="E68" s="76">
        <v>0</v>
      </c>
      <c r="F68" s="76">
        <v>0</v>
      </c>
      <c r="G68" s="76">
        <v>0</v>
      </c>
      <c r="H68" s="76">
        <v>0</v>
      </c>
      <c r="I68" s="76">
        <v>0</v>
      </c>
      <c r="J68" s="76">
        <v>0</v>
      </c>
      <c r="K68" s="76">
        <v>0</v>
      </c>
      <c r="L68" s="76">
        <v>0</v>
      </c>
      <c r="M68" s="76">
        <v>0</v>
      </c>
      <c r="N68" s="76">
        <v>0</v>
      </c>
      <c r="O68" s="76">
        <v>0</v>
      </c>
      <c r="P68" s="76">
        <v>0</v>
      </c>
    </row>
    <row r="69" spans="1:16" s="278" customFormat="1" ht="43.9" customHeight="1">
      <c r="A69" s="84" t="s">
        <v>718</v>
      </c>
      <c r="B69" s="84" t="s">
        <v>719</v>
      </c>
      <c r="C69" s="84" t="s">
        <v>714</v>
      </c>
      <c r="D69" s="78" t="s">
        <v>720</v>
      </c>
      <c r="E69" s="76">
        <v>0</v>
      </c>
      <c r="F69" s="76">
        <v>0</v>
      </c>
      <c r="G69" s="76">
        <v>0</v>
      </c>
      <c r="H69" s="76">
        <v>0</v>
      </c>
      <c r="I69" s="76">
        <v>0</v>
      </c>
      <c r="J69" s="76">
        <v>0</v>
      </c>
      <c r="K69" s="76">
        <v>0</v>
      </c>
      <c r="L69" s="76">
        <v>0</v>
      </c>
      <c r="M69" s="76">
        <v>0</v>
      </c>
      <c r="N69" s="76">
        <v>0</v>
      </c>
      <c r="O69" s="76">
        <v>0</v>
      </c>
      <c r="P69" s="76">
        <v>0</v>
      </c>
    </row>
    <row r="70" spans="1:16" s="277" customFormat="1" ht="60.6" customHeight="1">
      <c r="A70" s="84">
        <v>1917611</v>
      </c>
      <c r="B70" s="84">
        <v>7611</v>
      </c>
      <c r="C70" s="84" t="s">
        <v>89</v>
      </c>
      <c r="D70" s="78" t="s">
        <v>375</v>
      </c>
      <c r="E70" s="381">
        <v>0</v>
      </c>
      <c r="F70" s="381">
        <v>0</v>
      </c>
      <c r="G70" s="381">
        <v>0</v>
      </c>
      <c r="H70" s="381">
        <v>0</v>
      </c>
      <c r="I70" s="381">
        <v>0</v>
      </c>
      <c r="J70" s="381">
        <v>0</v>
      </c>
      <c r="K70" s="381">
        <v>0</v>
      </c>
      <c r="L70" s="381">
        <v>0</v>
      </c>
      <c r="M70" s="381">
        <v>0</v>
      </c>
      <c r="N70" s="381">
        <v>0</v>
      </c>
      <c r="O70" s="381">
        <v>0</v>
      </c>
      <c r="P70" s="381">
        <v>0</v>
      </c>
    </row>
    <row r="71" spans="1:16" s="277" customFormat="1" ht="127.15" customHeight="1">
      <c r="A71" s="84" t="s">
        <v>618</v>
      </c>
      <c r="B71" s="84" t="s">
        <v>791</v>
      </c>
      <c r="C71" s="84" t="s">
        <v>36</v>
      </c>
      <c r="D71" s="78" t="s">
        <v>619</v>
      </c>
      <c r="E71" s="76">
        <v>134499938</v>
      </c>
      <c r="F71" s="76">
        <v>0</v>
      </c>
      <c r="G71" s="76">
        <v>0</v>
      </c>
      <c r="H71" s="76">
        <v>0</v>
      </c>
      <c r="I71" s="76">
        <v>134499938</v>
      </c>
      <c r="J71" s="76">
        <v>0</v>
      </c>
      <c r="K71" s="76">
        <v>0</v>
      </c>
      <c r="L71" s="76">
        <v>0</v>
      </c>
      <c r="M71" s="76">
        <v>0</v>
      </c>
      <c r="N71" s="76">
        <v>0</v>
      </c>
      <c r="O71" s="76">
        <v>0</v>
      </c>
      <c r="P71" s="76">
        <v>134499938</v>
      </c>
    </row>
    <row r="72" spans="1:16" s="279" customFormat="1" ht="67.150000000000006" customHeight="1">
      <c r="A72" s="84" t="s">
        <v>163</v>
      </c>
      <c r="B72" s="84" t="s">
        <v>143</v>
      </c>
      <c r="C72" s="285" t="s">
        <v>36</v>
      </c>
      <c r="D72" s="281" t="s">
        <v>144</v>
      </c>
      <c r="E72" s="76">
        <v>1005000</v>
      </c>
      <c r="F72" s="76">
        <v>959000</v>
      </c>
      <c r="G72" s="76">
        <v>0</v>
      </c>
      <c r="H72" s="76">
        <v>0</v>
      </c>
      <c r="I72" s="76">
        <v>46000</v>
      </c>
      <c r="J72" s="76">
        <v>0</v>
      </c>
      <c r="K72" s="76">
        <v>0</v>
      </c>
      <c r="L72" s="76">
        <v>0</v>
      </c>
      <c r="M72" s="76">
        <v>0</v>
      </c>
      <c r="N72" s="76">
        <v>0</v>
      </c>
      <c r="O72" s="76">
        <v>0</v>
      </c>
      <c r="P72" s="76">
        <v>1005000</v>
      </c>
    </row>
    <row r="73" spans="1:16" s="277" customFormat="1" ht="75.599999999999994" customHeight="1">
      <c r="A73" s="55" t="s">
        <v>105</v>
      </c>
      <c r="B73" s="55"/>
      <c r="C73" s="135"/>
      <c r="D73" s="284" t="s">
        <v>117</v>
      </c>
      <c r="E73" s="89">
        <v>5153600</v>
      </c>
      <c r="F73" s="89">
        <v>1703600</v>
      </c>
      <c r="G73" s="89">
        <v>0</v>
      </c>
      <c r="H73" s="89">
        <v>0</v>
      </c>
      <c r="I73" s="89">
        <v>3450000</v>
      </c>
      <c r="J73" s="89">
        <v>0</v>
      </c>
      <c r="K73" s="89">
        <v>0</v>
      </c>
      <c r="L73" s="89">
        <v>0</v>
      </c>
      <c r="M73" s="89">
        <v>0</v>
      </c>
      <c r="N73" s="89">
        <v>0</v>
      </c>
      <c r="O73" s="89">
        <v>0</v>
      </c>
      <c r="P73" s="89">
        <v>5153600</v>
      </c>
    </row>
    <row r="74" spans="1:16" s="277" customFormat="1" ht="70.150000000000006" customHeight="1">
      <c r="A74" s="55" t="s">
        <v>107</v>
      </c>
      <c r="B74" s="55"/>
      <c r="C74" s="135"/>
      <c r="D74" s="284" t="s">
        <v>117</v>
      </c>
      <c r="E74" s="89">
        <v>5153600</v>
      </c>
      <c r="F74" s="89">
        <v>1703600</v>
      </c>
      <c r="G74" s="89">
        <v>0</v>
      </c>
      <c r="H74" s="89">
        <v>0</v>
      </c>
      <c r="I74" s="89">
        <v>3450000</v>
      </c>
      <c r="J74" s="89">
        <v>0</v>
      </c>
      <c r="K74" s="89">
        <v>0</v>
      </c>
      <c r="L74" s="89">
        <v>0</v>
      </c>
      <c r="M74" s="89">
        <v>0</v>
      </c>
      <c r="N74" s="89">
        <v>0</v>
      </c>
      <c r="O74" s="89">
        <v>0</v>
      </c>
      <c r="P74" s="89">
        <v>5153600</v>
      </c>
    </row>
    <row r="75" spans="1:16" s="277" customFormat="1" ht="73.900000000000006" customHeight="1">
      <c r="A75" s="84" t="s">
        <v>164</v>
      </c>
      <c r="B75" s="84" t="s">
        <v>143</v>
      </c>
      <c r="C75" s="84" t="s">
        <v>36</v>
      </c>
      <c r="D75" s="78" t="s">
        <v>144</v>
      </c>
      <c r="E75" s="76">
        <v>1153600</v>
      </c>
      <c r="F75" s="76">
        <v>1153600</v>
      </c>
      <c r="G75" s="76">
        <v>0</v>
      </c>
      <c r="H75" s="76">
        <v>0</v>
      </c>
      <c r="I75" s="76">
        <v>0</v>
      </c>
      <c r="J75" s="76">
        <v>0</v>
      </c>
      <c r="K75" s="76">
        <v>0</v>
      </c>
      <c r="L75" s="76">
        <v>0</v>
      </c>
      <c r="M75" s="76">
        <v>0</v>
      </c>
      <c r="N75" s="76">
        <v>0</v>
      </c>
      <c r="O75" s="76">
        <v>0</v>
      </c>
      <c r="P75" s="76">
        <v>1153600</v>
      </c>
    </row>
    <row r="76" spans="1:16" s="277" customFormat="1" ht="106.15" customHeight="1">
      <c r="A76" s="55" t="s">
        <v>76</v>
      </c>
      <c r="B76" s="55"/>
      <c r="C76" s="55"/>
      <c r="D76" s="85" t="s">
        <v>100</v>
      </c>
      <c r="E76" s="89">
        <v>476279600</v>
      </c>
      <c r="F76" s="89">
        <v>21852100</v>
      </c>
      <c r="G76" s="89">
        <v>0</v>
      </c>
      <c r="H76" s="89">
        <v>0</v>
      </c>
      <c r="I76" s="89">
        <v>454427500</v>
      </c>
      <c r="J76" s="89">
        <v>117237618.5</v>
      </c>
      <c r="K76" s="89">
        <v>114237618.5</v>
      </c>
      <c r="L76" s="89">
        <v>0</v>
      </c>
      <c r="M76" s="89">
        <v>0</v>
      </c>
      <c r="N76" s="89">
        <v>0</v>
      </c>
      <c r="O76" s="89">
        <v>117237618.5</v>
      </c>
      <c r="P76" s="89">
        <v>593517218.5</v>
      </c>
    </row>
    <row r="77" spans="1:16" s="277" customFormat="1" ht="105" customHeight="1">
      <c r="A77" s="55" t="s">
        <v>78</v>
      </c>
      <c r="B77" s="55"/>
      <c r="C77" s="55"/>
      <c r="D77" s="85" t="s">
        <v>100</v>
      </c>
      <c r="E77" s="89">
        <v>476279600</v>
      </c>
      <c r="F77" s="89">
        <v>21852100</v>
      </c>
      <c r="G77" s="89">
        <v>0</v>
      </c>
      <c r="H77" s="89">
        <v>0</v>
      </c>
      <c r="I77" s="89">
        <v>454427500</v>
      </c>
      <c r="J77" s="89">
        <v>117237618.5</v>
      </c>
      <c r="K77" s="89">
        <v>114237618.5</v>
      </c>
      <c r="L77" s="89">
        <v>0</v>
      </c>
      <c r="M77" s="89">
        <v>0</v>
      </c>
      <c r="N77" s="89">
        <v>0</v>
      </c>
      <c r="O77" s="89">
        <v>117237618.5</v>
      </c>
      <c r="P77" s="89">
        <v>593517218.5</v>
      </c>
    </row>
    <row r="78" spans="1:16" s="277" customFormat="1" ht="97.9" customHeight="1">
      <c r="A78" s="84" t="s">
        <v>281</v>
      </c>
      <c r="B78" s="84" t="s">
        <v>615</v>
      </c>
      <c r="C78" s="84" t="s">
        <v>216</v>
      </c>
      <c r="D78" s="78" t="s">
        <v>282</v>
      </c>
      <c r="E78" s="76">
        <v>0</v>
      </c>
      <c r="F78" s="76">
        <v>0</v>
      </c>
      <c r="G78" s="76">
        <v>0</v>
      </c>
      <c r="H78" s="76">
        <v>0</v>
      </c>
      <c r="I78" s="76">
        <v>0</v>
      </c>
      <c r="J78" s="76">
        <v>67042700</v>
      </c>
      <c r="K78" s="76">
        <v>67042700</v>
      </c>
      <c r="L78" s="76">
        <v>0</v>
      </c>
      <c r="M78" s="76">
        <v>0</v>
      </c>
      <c r="N78" s="76">
        <v>0</v>
      </c>
      <c r="O78" s="76">
        <v>67042700</v>
      </c>
      <c r="P78" s="76">
        <v>67042700</v>
      </c>
    </row>
    <row r="79" spans="1:16" s="279" customFormat="1" ht="82.15" customHeight="1">
      <c r="A79" s="84" t="s">
        <v>165</v>
      </c>
      <c r="B79" s="84" t="s">
        <v>143</v>
      </c>
      <c r="C79" s="84" t="s">
        <v>36</v>
      </c>
      <c r="D79" s="78" t="s">
        <v>144</v>
      </c>
      <c r="E79" s="76">
        <v>2352100</v>
      </c>
      <c r="F79" s="76">
        <v>2352100</v>
      </c>
      <c r="G79" s="76">
        <v>0</v>
      </c>
      <c r="H79" s="76">
        <v>0</v>
      </c>
      <c r="I79" s="76">
        <v>0</v>
      </c>
      <c r="J79" s="76">
        <v>0</v>
      </c>
      <c r="K79" s="76">
        <v>0</v>
      </c>
      <c r="L79" s="76">
        <v>0</v>
      </c>
      <c r="M79" s="76">
        <v>0</v>
      </c>
      <c r="N79" s="76">
        <v>0</v>
      </c>
      <c r="O79" s="76">
        <v>0</v>
      </c>
      <c r="P79" s="76">
        <v>2352100</v>
      </c>
    </row>
    <row r="80" spans="1:16" s="277" customFormat="1" ht="67.900000000000006" customHeight="1">
      <c r="A80" s="55" t="s">
        <v>166</v>
      </c>
      <c r="B80" s="55"/>
      <c r="C80" s="55"/>
      <c r="D80" s="85" t="s">
        <v>167</v>
      </c>
      <c r="E80" s="89">
        <v>16300000</v>
      </c>
      <c r="F80" s="89">
        <v>8986600</v>
      </c>
      <c r="G80" s="89">
        <v>0</v>
      </c>
      <c r="H80" s="89">
        <v>0</v>
      </c>
      <c r="I80" s="89">
        <v>7313400</v>
      </c>
      <c r="J80" s="89">
        <v>0</v>
      </c>
      <c r="K80" s="89">
        <v>0</v>
      </c>
      <c r="L80" s="89">
        <v>0</v>
      </c>
      <c r="M80" s="89">
        <v>0</v>
      </c>
      <c r="N80" s="89">
        <v>0</v>
      </c>
      <c r="O80" s="89">
        <v>0</v>
      </c>
      <c r="P80" s="89">
        <v>16300000</v>
      </c>
    </row>
    <row r="81" spans="1:16" s="277" customFormat="1" ht="83.45" customHeight="1">
      <c r="A81" s="55" t="s">
        <v>168</v>
      </c>
      <c r="B81" s="55"/>
      <c r="C81" s="55"/>
      <c r="D81" s="85" t="s">
        <v>167</v>
      </c>
      <c r="E81" s="89">
        <v>16300000</v>
      </c>
      <c r="F81" s="89">
        <v>8986600</v>
      </c>
      <c r="G81" s="89">
        <v>0</v>
      </c>
      <c r="H81" s="89">
        <v>0</v>
      </c>
      <c r="I81" s="89">
        <v>7313400</v>
      </c>
      <c r="J81" s="89">
        <v>0</v>
      </c>
      <c r="K81" s="89">
        <v>0</v>
      </c>
      <c r="L81" s="89">
        <v>0</v>
      </c>
      <c r="M81" s="89">
        <v>0</v>
      </c>
      <c r="N81" s="89">
        <v>0</v>
      </c>
      <c r="O81" s="89">
        <v>0</v>
      </c>
      <c r="P81" s="89">
        <v>16300000</v>
      </c>
    </row>
    <row r="82" spans="1:16" s="279" customFormat="1" ht="72.599999999999994" customHeight="1">
      <c r="A82" s="84" t="s">
        <v>485</v>
      </c>
      <c r="B82" s="84" t="s">
        <v>486</v>
      </c>
      <c r="C82" s="84" t="s">
        <v>484</v>
      </c>
      <c r="D82" s="78" t="s">
        <v>487</v>
      </c>
      <c r="E82" s="76">
        <v>7168800</v>
      </c>
      <c r="F82" s="76">
        <v>0</v>
      </c>
      <c r="G82" s="76">
        <v>0</v>
      </c>
      <c r="H82" s="76">
        <v>0</v>
      </c>
      <c r="I82" s="76">
        <v>7168800</v>
      </c>
      <c r="J82" s="76">
        <v>0</v>
      </c>
      <c r="K82" s="76">
        <v>0</v>
      </c>
      <c r="L82" s="76">
        <v>0</v>
      </c>
      <c r="M82" s="76">
        <v>0</v>
      </c>
      <c r="N82" s="76">
        <v>0</v>
      </c>
      <c r="O82" s="76">
        <v>0</v>
      </c>
      <c r="P82" s="76">
        <v>7168800</v>
      </c>
    </row>
    <row r="83" spans="1:16" s="279" customFormat="1" ht="58.15" customHeight="1">
      <c r="A83" s="84" t="s">
        <v>775</v>
      </c>
      <c r="B83" s="84" t="s">
        <v>776</v>
      </c>
      <c r="C83" s="84" t="s">
        <v>455</v>
      </c>
      <c r="D83" s="78" t="s">
        <v>777</v>
      </c>
      <c r="E83" s="76">
        <v>4800000</v>
      </c>
      <c r="F83" s="76">
        <v>4800000</v>
      </c>
      <c r="G83" s="76">
        <v>0</v>
      </c>
      <c r="H83" s="76">
        <v>0</v>
      </c>
      <c r="I83" s="76">
        <v>0</v>
      </c>
      <c r="J83" s="76">
        <v>0</v>
      </c>
      <c r="K83" s="76">
        <v>0</v>
      </c>
      <c r="L83" s="76">
        <v>0</v>
      </c>
      <c r="M83" s="76">
        <v>0</v>
      </c>
      <c r="N83" s="76">
        <v>0</v>
      </c>
      <c r="O83" s="76">
        <v>0</v>
      </c>
      <c r="P83" s="76">
        <v>4800000</v>
      </c>
    </row>
    <row r="84" spans="1:16" s="279" customFormat="1" ht="78.599999999999994" customHeight="1">
      <c r="A84" s="84" t="s">
        <v>169</v>
      </c>
      <c r="B84" s="84" t="s">
        <v>143</v>
      </c>
      <c r="C84" s="84" t="s">
        <v>36</v>
      </c>
      <c r="D84" s="78" t="s">
        <v>144</v>
      </c>
      <c r="E84" s="76">
        <v>1071300</v>
      </c>
      <c r="F84" s="76">
        <v>1071300</v>
      </c>
      <c r="G84" s="76">
        <v>0</v>
      </c>
      <c r="H84" s="76">
        <v>0</v>
      </c>
      <c r="I84" s="76">
        <v>0</v>
      </c>
      <c r="J84" s="76">
        <v>0</v>
      </c>
      <c r="K84" s="76">
        <v>0</v>
      </c>
      <c r="L84" s="76">
        <v>0</v>
      </c>
      <c r="M84" s="76">
        <v>0</v>
      </c>
      <c r="N84" s="76">
        <v>0</v>
      </c>
      <c r="O84" s="76">
        <v>0</v>
      </c>
      <c r="P84" s="76">
        <v>1071300</v>
      </c>
    </row>
    <row r="85" spans="1:16" s="277" customFormat="1" ht="85.9" customHeight="1">
      <c r="A85" s="55" t="s">
        <v>170</v>
      </c>
      <c r="B85" s="55"/>
      <c r="C85" s="55"/>
      <c r="D85" s="85" t="s">
        <v>171</v>
      </c>
      <c r="E85" s="89">
        <v>5929600</v>
      </c>
      <c r="F85" s="89">
        <v>5929600</v>
      </c>
      <c r="G85" s="89">
        <v>0</v>
      </c>
      <c r="H85" s="89">
        <v>0</v>
      </c>
      <c r="I85" s="89">
        <v>0</v>
      </c>
      <c r="J85" s="89">
        <v>0</v>
      </c>
      <c r="K85" s="89">
        <v>0</v>
      </c>
      <c r="L85" s="89">
        <v>0</v>
      </c>
      <c r="M85" s="89">
        <v>0</v>
      </c>
      <c r="N85" s="89">
        <v>0</v>
      </c>
      <c r="O85" s="89">
        <v>0</v>
      </c>
      <c r="P85" s="89">
        <v>5929600</v>
      </c>
    </row>
    <row r="86" spans="1:16" s="277" customFormat="1" ht="75" customHeight="1">
      <c r="A86" s="55" t="s">
        <v>172</v>
      </c>
      <c r="B86" s="55"/>
      <c r="C86" s="55"/>
      <c r="D86" s="85" t="s">
        <v>171</v>
      </c>
      <c r="E86" s="89">
        <v>5929600</v>
      </c>
      <c r="F86" s="89">
        <v>5929600</v>
      </c>
      <c r="G86" s="89">
        <v>0</v>
      </c>
      <c r="H86" s="89">
        <v>0</v>
      </c>
      <c r="I86" s="89">
        <v>0</v>
      </c>
      <c r="J86" s="89">
        <v>0</v>
      </c>
      <c r="K86" s="89">
        <v>0</v>
      </c>
      <c r="L86" s="89">
        <v>0</v>
      </c>
      <c r="M86" s="89">
        <v>0</v>
      </c>
      <c r="N86" s="89">
        <v>0</v>
      </c>
      <c r="O86" s="89">
        <v>0</v>
      </c>
      <c r="P86" s="89">
        <v>5929600</v>
      </c>
    </row>
    <row r="87" spans="1:16" s="277" customFormat="1" ht="66.599999999999994" customHeight="1">
      <c r="A87" s="84" t="s">
        <v>751</v>
      </c>
      <c r="B87" s="84" t="s">
        <v>752</v>
      </c>
      <c r="C87" s="84" t="s">
        <v>723</v>
      </c>
      <c r="D87" s="78" t="s">
        <v>753</v>
      </c>
      <c r="E87" s="76">
        <v>450000</v>
      </c>
      <c r="F87" s="76">
        <v>450000</v>
      </c>
      <c r="G87" s="76">
        <v>0</v>
      </c>
      <c r="H87" s="76">
        <v>0</v>
      </c>
      <c r="I87" s="76">
        <v>0</v>
      </c>
      <c r="J87" s="76">
        <v>0</v>
      </c>
      <c r="K87" s="76">
        <v>0</v>
      </c>
      <c r="L87" s="76">
        <v>0</v>
      </c>
      <c r="M87" s="76">
        <v>0</v>
      </c>
      <c r="N87" s="76">
        <v>0</v>
      </c>
      <c r="O87" s="76">
        <v>0</v>
      </c>
      <c r="P87" s="76">
        <v>450000</v>
      </c>
    </row>
    <row r="88" spans="1:16" s="279" customFormat="1" ht="77.45" customHeight="1">
      <c r="A88" s="84" t="s">
        <v>173</v>
      </c>
      <c r="B88" s="84" t="s">
        <v>143</v>
      </c>
      <c r="C88" s="84" t="s">
        <v>36</v>
      </c>
      <c r="D88" s="78" t="s">
        <v>144</v>
      </c>
      <c r="E88" s="76">
        <v>2308200</v>
      </c>
      <c r="F88" s="76">
        <v>2308200</v>
      </c>
      <c r="G88" s="76">
        <v>0</v>
      </c>
      <c r="H88" s="76">
        <v>0</v>
      </c>
      <c r="I88" s="76">
        <v>0</v>
      </c>
      <c r="J88" s="76">
        <v>0</v>
      </c>
      <c r="K88" s="76">
        <v>0</v>
      </c>
      <c r="L88" s="76">
        <v>0</v>
      </c>
      <c r="M88" s="76">
        <v>0</v>
      </c>
      <c r="N88" s="76">
        <v>0</v>
      </c>
      <c r="O88" s="76">
        <v>0</v>
      </c>
      <c r="P88" s="76">
        <v>2308200</v>
      </c>
    </row>
    <row r="89" spans="1:16" s="277" customFormat="1" ht="81" customHeight="1">
      <c r="A89" s="55" t="s">
        <v>174</v>
      </c>
      <c r="B89" s="55"/>
      <c r="C89" s="55"/>
      <c r="D89" s="85" t="s">
        <v>206</v>
      </c>
      <c r="E89" s="89">
        <v>52242400</v>
      </c>
      <c r="F89" s="89">
        <v>3962400</v>
      </c>
      <c r="G89" s="89">
        <v>1045400</v>
      </c>
      <c r="H89" s="89">
        <v>33700</v>
      </c>
      <c r="I89" s="89">
        <v>48280000</v>
      </c>
      <c r="J89" s="89">
        <v>0</v>
      </c>
      <c r="K89" s="89">
        <v>0</v>
      </c>
      <c r="L89" s="89">
        <v>0</v>
      </c>
      <c r="M89" s="89">
        <v>0</v>
      </c>
      <c r="N89" s="89">
        <v>0</v>
      </c>
      <c r="O89" s="89">
        <v>0</v>
      </c>
      <c r="P89" s="89">
        <v>52242400</v>
      </c>
    </row>
    <row r="90" spans="1:16" s="277" customFormat="1" ht="63" customHeight="1">
      <c r="A90" s="55" t="s">
        <v>176</v>
      </c>
      <c r="B90" s="55"/>
      <c r="C90" s="55"/>
      <c r="D90" s="85" t="s">
        <v>206</v>
      </c>
      <c r="E90" s="89">
        <v>52242400</v>
      </c>
      <c r="F90" s="89">
        <v>3962400</v>
      </c>
      <c r="G90" s="89">
        <v>1045400</v>
      </c>
      <c r="H90" s="89">
        <v>33700</v>
      </c>
      <c r="I90" s="89">
        <v>48280000</v>
      </c>
      <c r="J90" s="89">
        <v>0</v>
      </c>
      <c r="K90" s="89">
        <v>0</v>
      </c>
      <c r="L90" s="89">
        <v>0</v>
      </c>
      <c r="M90" s="89">
        <v>0</v>
      </c>
      <c r="N90" s="89">
        <v>0</v>
      </c>
      <c r="O90" s="89">
        <v>0</v>
      </c>
      <c r="P90" s="89">
        <v>52242400</v>
      </c>
    </row>
    <row r="91" spans="1:16" s="277" customFormat="1" ht="60.6" customHeight="1">
      <c r="A91" s="84" t="s">
        <v>724</v>
      </c>
      <c r="B91" s="84" t="s">
        <v>725</v>
      </c>
      <c r="C91" s="84" t="s">
        <v>726</v>
      </c>
      <c r="D91" s="78" t="s">
        <v>727</v>
      </c>
      <c r="E91" s="76">
        <v>50127500</v>
      </c>
      <c r="F91" s="76">
        <v>2067500</v>
      </c>
      <c r="G91" s="76">
        <v>1045400</v>
      </c>
      <c r="H91" s="76">
        <v>33700</v>
      </c>
      <c r="I91" s="76">
        <v>48060000</v>
      </c>
      <c r="J91" s="76">
        <v>0</v>
      </c>
      <c r="K91" s="76">
        <v>0</v>
      </c>
      <c r="L91" s="76">
        <v>0</v>
      </c>
      <c r="M91" s="76">
        <v>0</v>
      </c>
      <c r="N91" s="76">
        <v>0</v>
      </c>
      <c r="O91" s="76">
        <v>0</v>
      </c>
      <c r="P91" s="76">
        <v>50127500</v>
      </c>
    </row>
    <row r="92" spans="1:16" s="277" customFormat="1" ht="71.45" customHeight="1">
      <c r="A92" s="84" t="s">
        <v>177</v>
      </c>
      <c r="B92" s="84" t="s">
        <v>143</v>
      </c>
      <c r="C92" s="84" t="s">
        <v>36</v>
      </c>
      <c r="D92" s="78" t="s">
        <v>144</v>
      </c>
      <c r="E92" s="76">
        <v>2114900</v>
      </c>
      <c r="F92" s="76">
        <v>1894900</v>
      </c>
      <c r="G92" s="76">
        <v>0</v>
      </c>
      <c r="H92" s="76">
        <v>0</v>
      </c>
      <c r="I92" s="76">
        <v>220000</v>
      </c>
      <c r="J92" s="76">
        <v>0</v>
      </c>
      <c r="K92" s="76">
        <v>0</v>
      </c>
      <c r="L92" s="76">
        <v>0</v>
      </c>
      <c r="M92" s="76">
        <v>0</v>
      </c>
      <c r="N92" s="76">
        <v>0</v>
      </c>
      <c r="O92" s="76">
        <v>0</v>
      </c>
      <c r="P92" s="76">
        <v>2114900</v>
      </c>
    </row>
    <row r="93" spans="1:16" s="277" customFormat="1" ht="79.900000000000006" customHeight="1">
      <c r="A93" s="55" t="s">
        <v>178</v>
      </c>
      <c r="B93" s="55"/>
      <c r="C93" s="55"/>
      <c r="D93" s="85" t="s">
        <v>179</v>
      </c>
      <c r="E93" s="89">
        <v>2303700</v>
      </c>
      <c r="F93" s="89">
        <v>2303700</v>
      </c>
      <c r="G93" s="89">
        <v>0</v>
      </c>
      <c r="H93" s="89">
        <v>0</v>
      </c>
      <c r="I93" s="89">
        <v>0</v>
      </c>
      <c r="J93" s="89">
        <v>0</v>
      </c>
      <c r="K93" s="89">
        <v>0</v>
      </c>
      <c r="L93" s="89">
        <v>0</v>
      </c>
      <c r="M93" s="89">
        <v>0</v>
      </c>
      <c r="N93" s="89">
        <v>0</v>
      </c>
      <c r="O93" s="89">
        <v>0</v>
      </c>
      <c r="P93" s="89">
        <v>2303700</v>
      </c>
    </row>
    <row r="94" spans="1:16" s="277" customFormat="1" ht="73.900000000000006" customHeight="1">
      <c r="A94" s="55" t="s">
        <v>180</v>
      </c>
      <c r="B94" s="55"/>
      <c r="C94" s="55"/>
      <c r="D94" s="85" t="s">
        <v>179</v>
      </c>
      <c r="E94" s="89">
        <v>2303700</v>
      </c>
      <c r="F94" s="89">
        <v>2303700</v>
      </c>
      <c r="G94" s="89">
        <v>0</v>
      </c>
      <c r="H94" s="89">
        <v>0</v>
      </c>
      <c r="I94" s="89">
        <v>0</v>
      </c>
      <c r="J94" s="89">
        <v>0</v>
      </c>
      <c r="K94" s="89">
        <v>0</v>
      </c>
      <c r="L94" s="89">
        <v>0</v>
      </c>
      <c r="M94" s="89">
        <v>0</v>
      </c>
      <c r="N94" s="89">
        <v>0</v>
      </c>
      <c r="O94" s="89">
        <v>0</v>
      </c>
      <c r="P94" s="89">
        <v>2303700</v>
      </c>
    </row>
    <row r="95" spans="1:16" s="277" customFormat="1" ht="73.900000000000006" customHeight="1">
      <c r="A95" s="84" t="s">
        <v>184</v>
      </c>
      <c r="B95" s="84" t="s">
        <v>143</v>
      </c>
      <c r="C95" s="84" t="s">
        <v>36</v>
      </c>
      <c r="D95" s="78" t="s">
        <v>144</v>
      </c>
      <c r="E95" s="76">
        <v>903700</v>
      </c>
      <c r="F95" s="76">
        <v>903700</v>
      </c>
      <c r="G95" s="76">
        <v>0</v>
      </c>
      <c r="H95" s="76">
        <v>0</v>
      </c>
      <c r="I95" s="76">
        <v>0</v>
      </c>
      <c r="J95" s="76">
        <v>0</v>
      </c>
      <c r="K95" s="76">
        <v>0</v>
      </c>
      <c r="L95" s="76">
        <v>0</v>
      </c>
      <c r="M95" s="76">
        <v>0</v>
      </c>
      <c r="N95" s="76">
        <v>0</v>
      </c>
      <c r="O95" s="76">
        <v>0</v>
      </c>
      <c r="P95" s="76">
        <v>903700</v>
      </c>
    </row>
    <row r="96" spans="1:16" s="277" customFormat="1" ht="73.900000000000006" customHeight="1">
      <c r="A96" s="55" t="s">
        <v>181</v>
      </c>
      <c r="B96" s="55"/>
      <c r="C96" s="55"/>
      <c r="D96" s="85" t="s">
        <v>182</v>
      </c>
      <c r="E96" s="89">
        <v>3021800</v>
      </c>
      <c r="F96" s="89">
        <v>2931800</v>
      </c>
      <c r="G96" s="89">
        <v>0</v>
      </c>
      <c r="H96" s="89">
        <v>0</v>
      </c>
      <c r="I96" s="89">
        <v>90000</v>
      </c>
      <c r="J96" s="89">
        <v>0</v>
      </c>
      <c r="K96" s="89">
        <v>0</v>
      </c>
      <c r="L96" s="89">
        <v>0</v>
      </c>
      <c r="M96" s="89">
        <v>0</v>
      </c>
      <c r="N96" s="89">
        <v>0</v>
      </c>
      <c r="O96" s="89">
        <v>0</v>
      </c>
      <c r="P96" s="89">
        <v>3021800</v>
      </c>
    </row>
    <row r="97" spans="1:16" s="277" customFormat="1" ht="84.6" customHeight="1">
      <c r="A97" s="55" t="s">
        <v>183</v>
      </c>
      <c r="B97" s="55"/>
      <c r="C97" s="55"/>
      <c r="D97" s="85" t="s">
        <v>182</v>
      </c>
      <c r="E97" s="89">
        <v>3021800</v>
      </c>
      <c r="F97" s="89">
        <v>2931800</v>
      </c>
      <c r="G97" s="89">
        <v>0</v>
      </c>
      <c r="H97" s="89">
        <v>0</v>
      </c>
      <c r="I97" s="89">
        <v>90000</v>
      </c>
      <c r="J97" s="89">
        <v>0</v>
      </c>
      <c r="K97" s="89">
        <v>0</v>
      </c>
      <c r="L97" s="89">
        <v>0</v>
      </c>
      <c r="M97" s="89">
        <v>0</v>
      </c>
      <c r="N97" s="89">
        <v>0</v>
      </c>
      <c r="O97" s="89">
        <v>0</v>
      </c>
      <c r="P97" s="89">
        <v>3021800</v>
      </c>
    </row>
    <row r="98" spans="1:16" s="277" customFormat="1" ht="67.900000000000006" customHeight="1">
      <c r="A98" s="84" t="s">
        <v>730</v>
      </c>
      <c r="B98" s="84" t="s">
        <v>731</v>
      </c>
      <c r="C98" s="84" t="s">
        <v>654</v>
      </c>
      <c r="D98" s="78" t="s">
        <v>732</v>
      </c>
      <c r="E98" s="76">
        <v>1805000</v>
      </c>
      <c r="F98" s="76">
        <v>1715000</v>
      </c>
      <c r="G98" s="76">
        <v>0</v>
      </c>
      <c r="H98" s="76">
        <v>0</v>
      </c>
      <c r="I98" s="76">
        <v>90000</v>
      </c>
      <c r="J98" s="76">
        <v>0</v>
      </c>
      <c r="K98" s="76">
        <v>0</v>
      </c>
      <c r="L98" s="76">
        <v>0</v>
      </c>
      <c r="M98" s="76">
        <v>0</v>
      </c>
      <c r="N98" s="76">
        <v>0</v>
      </c>
      <c r="O98" s="76">
        <v>0</v>
      </c>
      <c r="P98" s="76">
        <v>1805000</v>
      </c>
    </row>
    <row r="99" spans="1:16" s="277" customFormat="1" ht="73.900000000000006" customHeight="1">
      <c r="A99" s="84" t="s">
        <v>185</v>
      </c>
      <c r="B99" s="84" t="s">
        <v>143</v>
      </c>
      <c r="C99" s="84" t="s">
        <v>36</v>
      </c>
      <c r="D99" s="78" t="s">
        <v>144</v>
      </c>
      <c r="E99" s="76">
        <v>1216800</v>
      </c>
      <c r="F99" s="76">
        <v>1216800</v>
      </c>
      <c r="G99" s="76">
        <v>0</v>
      </c>
      <c r="H99" s="76">
        <v>0</v>
      </c>
      <c r="I99" s="76">
        <v>0</v>
      </c>
      <c r="J99" s="76">
        <v>0</v>
      </c>
      <c r="K99" s="76">
        <v>0</v>
      </c>
      <c r="L99" s="76">
        <v>0</v>
      </c>
      <c r="M99" s="76">
        <v>0</v>
      </c>
      <c r="N99" s="76">
        <v>0</v>
      </c>
      <c r="O99" s="76">
        <v>0</v>
      </c>
      <c r="P99" s="76">
        <v>1216800</v>
      </c>
    </row>
    <row r="100" spans="1:16" s="277" customFormat="1" ht="81" customHeight="1">
      <c r="A100" s="55" t="s">
        <v>111</v>
      </c>
      <c r="B100" s="55"/>
      <c r="C100" s="55"/>
      <c r="D100" s="85" t="s">
        <v>118</v>
      </c>
      <c r="E100" s="89">
        <v>38472267</v>
      </c>
      <c r="F100" s="89">
        <v>24870947</v>
      </c>
      <c r="G100" s="89">
        <v>0</v>
      </c>
      <c r="H100" s="89">
        <v>0</v>
      </c>
      <c r="I100" s="89">
        <v>13601320</v>
      </c>
      <c r="J100" s="89">
        <v>11652443</v>
      </c>
      <c r="K100" s="89">
        <v>10992384</v>
      </c>
      <c r="L100" s="89">
        <v>0</v>
      </c>
      <c r="M100" s="89">
        <v>0</v>
      </c>
      <c r="N100" s="89">
        <v>0</v>
      </c>
      <c r="O100" s="89">
        <v>11652443</v>
      </c>
      <c r="P100" s="89">
        <v>50124710</v>
      </c>
    </row>
    <row r="101" spans="1:16" s="277" customFormat="1" ht="73.900000000000006" customHeight="1">
      <c r="A101" s="55" t="s">
        <v>113</v>
      </c>
      <c r="B101" s="55"/>
      <c r="C101" s="55"/>
      <c r="D101" s="85" t="s">
        <v>118</v>
      </c>
      <c r="E101" s="89">
        <v>38472267</v>
      </c>
      <c r="F101" s="89">
        <v>24870947</v>
      </c>
      <c r="G101" s="89">
        <v>0</v>
      </c>
      <c r="H101" s="89">
        <v>0</v>
      </c>
      <c r="I101" s="89">
        <v>13601320</v>
      </c>
      <c r="J101" s="89">
        <v>11652443</v>
      </c>
      <c r="K101" s="89">
        <v>10992384</v>
      </c>
      <c r="L101" s="89">
        <v>0</v>
      </c>
      <c r="M101" s="89">
        <v>0</v>
      </c>
      <c r="N101" s="89">
        <v>0</v>
      </c>
      <c r="O101" s="89">
        <v>11652443</v>
      </c>
      <c r="P101" s="89">
        <v>50124710</v>
      </c>
    </row>
    <row r="102" spans="1:16" s="277" customFormat="1" ht="85.9" customHeight="1">
      <c r="A102" s="84" t="s">
        <v>473</v>
      </c>
      <c r="B102" s="84" t="s">
        <v>220</v>
      </c>
      <c r="C102" s="84" t="s">
        <v>50</v>
      </c>
      <c r="D102" s="78" t="s">
        <v>274</v>
      </c>
      <c r="E102" s="76">
        <v>0</v>
      </c>
      <c r="F102" s="76">
        <v>0</v>
      </c>
      <c r="G102" s="76">
        <v>0</v>
      </c>
      <c r="H102" s="76">
        <v>0</v>
      </c>
      <c r="I102" s="76">
        <v>0</v>
      </c>
      <c r="J102" s="76">
        <v>7992384</v>
      </c>
      <c r="K102" s="76">
        <v>7992384</v>
      </c>
      <c r="L102" s="76">
        <v>0</v>
      </c>
      <c r="M102" s="76">
        <v>0</v>
      </c>
      <c r="N102" s="76">
        <v>0</v>
      </c>
      <c r="O102" s="76">
        <v>7992384</v>
      </c>
      <c r="P102" s="76">
        <v>7992384</v>
      </c>
    </row>
    <row r="103" spans="1:16" s="277" customFormat="1" ht="90.6" customHeight="1">
      <c r="A103" s="84" t="s">
        <v>427</v>
      </c>
      <c r="B103" s="84" t="s">
        <v>127</v>
      </c>
      <c r="C103" s="84" t="s">
        <v>128</v>
      </c>
      <c r="D103" s="78" t="s">
        <v>311</v>
      </c>
      <c r="E103" s="76">
        <v>0</v>
      </c>
      <c r="F103" s="76">
        <v>0</v>
      </c>
      <c r="G103" s="76">
        <v>0</v>
      </c>
      <c r="H103" s="76">
        <v>0</v>
      </c>
      <c r="I103" s="76">
        <v>0</v>
      </c>
      <c r="J103" s="76">
        <v>3000000</v>
      </c>
      <c r="K103" s="76">
        <v>3000000</v>
      </c>
      <c r="L103" s="76">
        <v>0</v>
      </c>
      <c r="M103" s="76">
        <v>0</v>
      </c>
      <c r="N103" s="76">
        <v>0</v>
      </c>
      <c r="O103" s="76">
        <v>3000000</v>
      </c>
      <c r="P103" s="76">
        <v>3000000</v>
      </c>
    </row>
    <row r="104" spans="1:16" s="277" customFormat="1" ht="63" customHeight="1">
      <c r="A104" s="84" t="s">
        <v>545</v>
      </c>
      <c r="B104" s="84" t="s">
        <v>546</v>
      </c>
      <c r="C104" s="84" t="s">
        <v>547</v>
      </c>
      <c r="D104" s="78" t="s">
        <v>548</v>
      </c>
      <c r="E104" s="76">
        <v>19539667</v>
      </c>
      <c r="F104" s="76">
        <v>13460747</v>
      </c>
      <c r="G104" s="76">
        <v>0</v>
      </c>
      <c r="H104" s="76">
        <v>0</v>
      </c>
      <c r="I104" s="76">
        <v>6078920</v>
      </c>
      <c r="J104" s="76">
        <v>0</v>
      </c>
      <c r="K104" s="76">
        <v>0</v>
      </c>
      <c r="L104" s="76">
        <v>0</v>
      </c>
      <c r="M104" s="76">
        <v>0</v>
      </c>
      <c r="N104" s="76">
        <v>0</v>
      </c>
      <c r="O104" s="76">
        <v>0</v>
      </c>
      <c r="P104" s="76">
        <v>19539667</v>
      </c>
    </row>
    <row r="105" spans="1:16" s="277" customFormat="1" ht="73.900000000000006" customHeight="1">
      <c r="A105" s="84" t="s">
        <v>186</v>
      </c>
      <c r="B105" s="84" t="s">
        <v>143</v>
      </c>
      <c r="C105" s="84" t="s">
        <v>36</v>
      </c>
      <c r="D105" s="78" t="s">
        <v>144</v>
      </c>
      <c r="E105" s="76">
        <v>4084600</v>
      </c>
      <c r="F105" s="76">
        <v>3844600</v>
      </c>
      <c r="G105" s="76">
        <v>0</v>
      </c>
      <c r="H105" s="76">
        <v>0</v>
      </c>
      <c r="I105" s="76">
        <v>240000</v>
      </c>
      <c r="J105" s="76">
        <v>0</v>
      </c>
      <c r="K105" s="76">
        <v>0</v>
      </c>
      <c r="L105" s="76">
        <v>0</v>
      </c>
      <c r="M105" s="76">
        <v>0</v>
      </c>
      <c r="N105" s="76">
        <v>0</v>
      </c>
      <c r="O105" s="76">
        <v>0</v>
      </c>
      <c r="P105" s="76">
        <v>4084600</v>
      </c>
    </row>
    <row r="106" spans="1:16" s="277" customFormat="1" ht="73.900000000000006" customHeight="1">
      <c r="A106" s="55" t="s">
        <v>187</v>
      </c>
      <c r="B106" s="55"/>
      <c r="C106" s="55"/>
      <c r="D106" s="85" t="s">
        <v>207</v>
      </c>
      <c r="E106" s="89">
        <v>2052600</v>
      </c>
      <c r="F106" s="89">
        <v>2052600</v>
      </c>
      <c r="G106" s="89">
        <v>0</v>
      </c>
      <c r="H106" s="89">
        <v>0</v>
      </c>
      <c r="I106" s="89">
        <v>0</v>
      </c>
      <c r="J106" s="89">
        <v>1288700</v>
      </c>
      <c r="K106" s="89">
        <v>0</v>
      </c>
      <c r="L106" s="89">
        <v>1248700</v>
      </c>
      <c r="M106" s="89">
        <v>0</v>
      </c>
      <c r="N106" s="89">
        <v>0</v>
      </c>
      <c r="O106" s="89">
        <v>40000</v>
      </c>
      <c r="P106" s="89">
        <v>3341300</v>
      </c>
    </row>
    <row r="107" spans="1:16" s="277" customFormat="1" ht="73.900000000000006" customHeight="1">
      <c r="A107" s="55" t="s">
        <v>189</v>
      </c>
      <c r="B107" s="55"/>
      <c r="C107" s="55"/>
      <c r="D107" s="85" t="s">
        <v>207</v>
      </c>
      <c r="E107" s="89">
        <v>2052600</v>
      </c>
      <c r="F107" s="89">
        <v>2052600</v>
      </c>
      <c r="G107" s="89">
        <v>0</v>
      </c>
      <c r="H107" s="89">
        <v>0</v>
      </c>
      <c r="I107" s="89">
        <v>0</v>
      </c>
      <c r="J107" s="89">
        <v>1288700</v>
      </c>
      <c r="K107" s="89">
        <v>0</v>
      </c>
      <c r="L107" s="89">
        <v>1248700</v>
      </c>
      <c r="M107" s="89">
        <v>0</v>
      </c>
      <c r="N107" s="89">
        <v>0</v>
      </c>
      <c r="O107" s="89">
        <v>40000</v>
      </c>
      <c r="P107" s="89">
        <v>3341300</v>
      </c>
    </row>
    <row r="108" spans="1:16" s="279" customFormat="1" ht="97.9" customHeight="1">
      <c r="A108" s="84" t="s">
        <v>432</v>
      </c>
      <c r="B108" s="84" t="s">
        <v>735</v>
      </c>
      <c r="C108" s="84" t="s">
        <v>377</v>
      </c>
      <c r="D108" s="78" t="s">
        <v>433</v>
      </c>
      <c r="E108" s="76">
        <v>0</v>
      </c>
      <c r="F108" s="76">
        <v>0</v>
      </c>
      <c r="G108" s="76">
        <v>0</v>
      </c>
      <c r="H108" s="76">
        <v>0</v>
      </c>
      <c r="I108" s="76">
        <v>0</v>
      </c>
      <c r="J108" s="76">
        <v>0</v>
      </c>
      <c r="K108" s="76">
        <v>0</v>
      </c>
      <c r="L108" s="76">
        <v>0</v>
      </c>
      <c r="M108" s="76">
        <v>0</v>
      </c>
      <c r="N108" s="76">
        <v>0</v>
      </c>
      <c r="O108" s="76">
        <v>0</v>
      </c>
      <c r="P108" s="76">
        <v>0</v>
      </c>
    </row>
    <row r="109" spans="1:16" s="279" customFormat="1" ht="73.900000000000006" customHeight="1">
      <c r="A109" s="84" t="s">
        <v>190</v>
      </c>
      <c r="B109" s="84" t="s">
        <v>143</v>
      </c>
      <c r="C109" s="84" t="s">
        <v>36</v>
      </c>
      <c r="D109" s="78" t="s">
        <v>144</v>
      </c>
      <c r="E109" s="76">
        <v>2052600</v>
      </c>
      <c r="F109" s="76">
        <v>2052600</v>
      </c>
      <c r="G109" s="76">
        <v>0</v>
      </c>
      <c r="H109" s="76">
        <v>0</v>
      </c>
      <c r="I109" s="76">
        <v>0</v>
      </c>
      <c r="J109" s="76">
        <v>150000</v>
      </c>
      <c r="K109" s="76">
        <v>0</v>
      </c>
      <c r="L109" s="76">
        <v>150000</v>
      </c>
      <c r="M109" s="76">
        <v>0</v>
      </c>
      <c r="N109" s="76">
        <v>0</v>
      </c>
      <c r="O109" s="76">
        <v>0</v>
      </c>
      <c r="P109" s="76">
        <v>2202600</v>
      </c>
    </row>
    <row r="110" spans="1:16" s="277" customFormat="1" ht="73.900000000000006" customHeight="1">
      <c r="A110" s="55" t="s">
        <v>52</v>
      </c>
      <c r="B110" s="55"/>
      <c r="C110" s="55"/>
      <c r="D110" s="85" t="s">
        <v>191</v>
      </c>
      <c r="E110" s="89">
        <v>162166900</v>
      </c>
      <c r="F110" s="89">
        <v>96316700</v>
      </c>
      <c r="G110" s="89">
        <v>29710000</v>
      </c>
      <c r="H110" s="89">
        <v>716100</v>
      </c>
      <c r="I110" s="89">
        <v>65850200</v>
      </c>
      <c r="J110" s="89">
        <v>11430000</v>
      </c>
      <c r="K110" s="89">
        <v>11430000</v>
      </c>
      <c r="L110" s="89">
        <v>0</v>
      </c>
      <c r="M110" s="89">
        <v>0</v>
      </c>
      <c r="N110" s="89">
        <v>0</v>
      </c>
      <c r="O110" s="89">
        <v>11430000</v>
      </c>
      <c r="P110" s="89">
        <v>173596900</v>
      </c>
    </row>
    <row r="111" spans="1:16" s="277" customFormat="1" ht="73.900000000000006" customHeight="1">
      <c r="A111" s="55" t="s">
        <v>53</v>
      </c>
      <c r="B111" s="55"/>
      <c r="C111" s="55"/>
      <c r="D111" s="85" t="s">
        <v>450</v>
      </c>
      <c r="E111" s="89">
        <v>162166900</v>
      </c>
      <c r="F111" s="89">
        <v>96316700</v>
      </c>
      <c r="G111" s="89">
        <v>29710000</v>
      </c>
      <c r="H111" s="89">
        <v>716100</v>
      </c>
      <c r="I111" s="89">
        <v>65850200</v>
      </c>
      <c r="J111" s="89">
        <v>11430000</v>
      </c>
      <c r="K111" s="89">
        <v>11430000</v>
      </c>
      <c r="L111" s="89">
        <v>0</v>
      </c>
      <c r="M111" s="89">
        <v>0</v>
      </c>
      <c r="N111" s="89">
        <v>0</v>
      </c>
      <c r="O111" s="89">
        <v>11430000</v>
      </c>
      <c r="P111" s="89">
        <v>173596900</v>
      </c>
    </row>
    <row r="112" spans="1:16" s="279" customFormat="1" ht="73.900000000000006" customHeight="1">
      <c r="A112" s="84" t="s">
        <v>192</v>
      </c>
      <c r="B112" s="84" t="s">
        <v>143</v>
      </c>
      <c r="C112" s="84" t="s">
        <v>36</v>
      </c>
      <c r="D112" s="78" t="s">
        <v>144</v>
      </c>
      <c r="E112" s="76">
        <v>107009400</v>
      </c>
      <c r="F112" s="76">
        <v>46064200</v>
      </c>
      <c r="G112" s="76">
        <v>0</v>
      </c>
      <c r="H112" s="76">
        <v>0</v>
      </c>
      <c r="I112" s="76">
        <v>60945200</v>
      </c>
      <c r="J112" s="76">
        <v>0</v>
      </c>
      <c r="K112" s="76">
        <v>0</v>
      </c>
      <c r="L112" s="76">
        <v>0</v>
      </c>
      <c r="M112" s="76">
        <v>0</v>
      </c>
      <c r="N112" s="76">
        <v>0</v>
      </c>
      <c r="O112" s="76">
        <v>0</v>
      </c>
      <c r="P112" s="76">
        <v>107009400</v>
      </c>
    </row>
    <row r="113" spans="1:16" s="277" customFormat="1" ht="57" customHeight="1">
      <c r="A113" s="55" t="s">
        <v>103</v>
      </c>
      <c r="B113" s="55"/>
      <c r="C113" s="55"/>
      <c r="D113" s="85" t="s">
        <v>119</v>
      </c>
      <c r="E113" s="89">
        <v>335020300</v>
      </c>
      <c r="F113" s="89">
        <v>329599900</v>
      </c>
      <c r="G113" s="89">
        <v>0</v>
      </c>
      <c r="H113" s="89">
        <v>0</v>
      </c>
      <c r="I113" s="89">
        <v>3129200</v>
      </c>
      <c r="J113" s="89">
        <v>600000</v>
      </c>
      <c r="K113" s="89">
        <v>0</v>
      </c>
      <c r="L113" s="89">
        <v>600000</v>
      </c>
      <c r="M113" s="89">
        <v>0</v>
      </c>
      <c r="N113" s="89">
        <v>0</v>
      </c>
      <c r="O113" s="89">
        <v>0</v>
      </c>
      <c r="P113" s="89">
        <v>335620300</v>
      </c>
    </row>
    <row r="114" spans="1:16" s="277" customFormat="1" ht="59.45" customHeight="1">
      <c r="A114" s="55" t="s">
        <v>104</v>
      </c>
      <c r="B114" s="55"/>
      <c r="C114" s="55"/>
      <c r="D114" s="85" t="s">
        <v>119</v>
      </c>
      <c r="E114" s="89">
        <v>335020300</v>
      </c>
      <c r="F114" s="89">
        <v>329599900</v>
      </c>
      <c r="G114" s="89">
        <v>0</v>
      </c>
      <c r="H114" s="89">
        <v>0</v>
      </c>
      <c r="I114" s="89">
        <v>3129200</v>
      </c>
      <c r="J114" s="89">
        <v>600000</v>
      </c>
      <c r="K114" s="89">
        <v>0</v>
      </c>
      <c r="L114" s="89">
        <v>600000</v>
      </c>
      <c r="M114" s="89">
        <v>0</v>
      </c>
      <c r="N114" s="89">
        <v>0</v>
      </c>
      <c r="O114" s="89">
        <v>0</v>
      </c>
      <c r="P114" s="89">
        <v>335620300</v>
      </c>
    </row>
    <row r="115" spans="1:16" s="279" customFormat="1" ht="46.15" customHeight="1">
      <c r="A115" s="84" t="s">
        <v>793</v>
      </c>
      <c r="B115" s="84" t="s">
        <v>794</v>
      </c>
      <c r="C115" s="84" t="s">
        <v>36</v>
      </c>
      <c r="D115" s="78" t="s">
        <v>458</v>
      </c>
      <c r="E115" s="76">
        <v>252606800</v>
      </c>
      <c r="F115" s="76">
        <v>252606800</v>
      </c>
      <c r="G115" s="76">
        <v>0</v>
      </c>
      <c r="H115" s="76">
        <v>0</v>
      </c>
      <c r="I115" s="76">
        <v>0</v>
      </c>
      <c r="J115" s="76">
        <v>0</v>
      </c>
      <c r="K115" s="76">
        <v>0</v>
      </c>
      <c r="L115" s="76">
        <v>0</v>
      </c>
      <c r="M115" s="76">
        <v>0</v>
      </c>
      <c r="N115" s="76">
        <v>0</v>
      </c>
      <c r="O115" s="76">
        <v>0</v>
      </c>
      <c r="P115" s="76">
        <v>252606800</v>
      </c>
    </row>
    <row r="116" spans="1:16" s="279" customFormat="1" ht="36.6" customHeight="1">
      <c r="A116" s="84" t="s">
        <v>493</v>
      </c>
      <c r="B116" s="84" t="s">
        <v>197</v>
      </c>
      <c r="C116" s="84" t="s">
        <v>36</v>
      </c>
      <c r="D116" s="78" t="s">
        <v>17</v>
      </c>
      <c r="E116" s="76">
        <v>7900000</v>
      </c>
      <c r="F116" s="76">
        <v>5000000</v>
      </c>
      <c r="G116" s="76">
        <v>0</v>
      </c>
      <c r="H116" s="76">
        <v>0</v>
      </c>
      <c r="I116" s="76">
        <v>2900000</v>
      </c>
      <c r="J116" s="76">
        <v>600000</v>
      </c>
      <c r="K116" s="76">
        <v>0</v>
      </c>
      <c r="L116" s="76">
        <v>600000</v>
      </c>
      <c r="M116" s="76">
        <v>0</v>
      </c>
      <c r="N116" s="76">
        <v>0</v>
      </c>
      <c r="O116" s="76">
        <v>0</v>
      </c>
      <c r="P116" s="76">
        <v>8500000</v>
      </c>
    </row>
    <row r="117" spans="1:16" s="279" customFormat="1" ht="66.599999999999994" customHeight="1">
      <c r="A117" s="84" t="s">
        <v>194</v>
      </c>
      <c r="B117" s="84" t="s">
        <v>143</v>
      </c>
      <c r="C117" s="84" t="s">
        <v>36</v>
      </c>
      <c r="D117" s="78" t="s">
        <v>144</v>
      </c>
      <c r="E117" s="76">
        <v>4650800</v>
      </c>
      <c r="F117" s="76">
        <v>4421600</v>
      </c>
      <c r="G117" s="76">
        <v>0</v>
      </c>
      <c r="H117" s="76">
        <v>0</v>
      </c>
      <c r="I117" s="76">
        <v>229200</v>
      </c>
      <c r="J117" s="76">
        <v>0</v>
      </c>
      <c r="K117" s="76">
        <v>0</v>
      </c>
      <c r="L117" s="76">
        <v>0</v>
      </c>
      <c r="M117" s="76">
        <v>0</v>
      </c>
      <c r="N117" s="76">
        <v>0</v>
      </c>
      <c r="O117" s="76">
        <v>0</v>
      </c>
      <c r="P117" s="76">
        <v>4650800</v>
      </c>
    </row>
    <row r="118" spans="1:16" s="277" customFormat="1" ht="73.900000000000006" customHeight="1">
      <c r="A118" s="55" t="s">
        <v>208</v>
      </c>
      <c r="B118" s="55"/>
      <c r="C118" s="55"/>
      <c r="D118" s="85" t="s">
        <v>209</v>
      </c>
      <c r="E118" s="89">
        <v>241854452</v>
      </c>
      <c r="F118" s="89">
        <v>142147187</v>
      </c>
      <c r="G118" s="89">
        <v>52111400</v>
      </c>
      <c r="H118" s="89">
        <v>301300</v>
      </c>
      <c r="I118" s="89">
        <v>99707265</v>
      </c>
      <c r="J118" s="89">
        <v>0</v>
      </c>
      <c r="K118" s="89">
        <v>0</v>
      </c>
      <c r="L118" s="89">
        <v>0</v>
      </c>
      <c r="M118" s="89">
        <v>0</v>
      </c>
      <c r="N118" s="89">
        <v>0</v>
      </c>
      <c r="O118" s="89">
        <v>0</v>
      </c>
      <c r="P118" s="89">
        <v>241854452</v>
      </c>
    </row>
    <row r="119" spans="1:16" s="277" customFormat="1" ht="59.45" customHeight="1">
      <c r="A119" s="55" t="s">
        <v>210</v>
      </c>
      <c r="B119" s="55"/>
      <c r="C119" s="55"/>
      <c r="D119" s="85" t="s">
        <v>209</v>
      </c>
      <c r="E119" s="89">
        <v>241854452</v>
      </c>
      <c r="F119" s="89">
        <v>142147187</v>
      </c>
      <c r="G119" s="89">
        <v>52111400</v>
      </c>
      <c r="H119" s="89">
        <v>301300</v>
      </c>
      <c r="I119" s="89">
        <v>99707265</v>
      </c>
      <c r="J119" s="89">
        <v>0</v>
      </c>
      <c r="K119" s="89">
        <v>0</v>
      </c>
      <c r="L119" s="89">
        <v>0</v>
      </c>
      <c r="M119" s="89">
        <v>0</v>
      </c>
      <c r="N119" s="89">
        <v>0</v>
      </c>
      <c r="O119" s="89">
        <v>0</v>
      </c>
      <c r="P119" s="89">
        <v>241854452</v>
      </c>
    </row>
    <row r="120" spans="1:16" s="277" customFormat="1" ht="52.15" customHeight="1">
      <c r="A120" s="84" t="s">
        <v>490</v>
      </c>
      <c r="B120" s="84" t="s">
        <v>491</v>
      </c>
      <c r="C120" s="84" t="s">
        <v>216</v>
      </c>
      <c r="D120" s="78" t="s">
        <v>492</v>
      </c>
      <c r="E120" s="76">
        <v>74850000</v>
      </c>
      <c r="F120" s="76">
        <v>74850000</v>
      </c>
      <c r="G120" s="76">
        <v>0</v>
      </c>
      <c r="H120" s="76">
        <v>0</v>
      </c>
      <c r="I120" s="76">
        <v>0</v>
      </c>
      <c r="J120" s="76">
        <v>0</v>
      </c>
      <c r="K120" s="76">
        <v>0</v>
      </c>
      <c r="L120" s="76">
        <v>0</v>
      </c>
      <c r="M120" s="76">
        <v>0</v>
      </c>
      <c r="N120" s="76">
        <v>0</v>
      </c>
      <c r="O120" s="76">
        <v>0</v>
      </c>
      <c r="P120" s="76">
        <v>74850000</v>
      </c>
    </row>
    <row r="121" spans="1:16" s="277" customFormat="1" ht="73.900000000000006" customHeight="1">
      <c r="A121" s="84" t="s">
        <v>475</v>
      </c>
      <c r="B121" s="84" t="s">
        <v>222</v>
      </c>
      <c r="C121" s="84" t="s">
        <v>219</v>
      </c>
      <c r="D121" s="78" t="s">
        <v>223</v>
      </c>
      <c r="E121" s="76">
        <v>22484500</v>
      </c>
      <c r="F121" s="76">
        <v>19904500</v>
      </c>
      <c r="G121" s="76">
        <v>14891000</v>
      </c>
      <c r="H121" s="76">
        <v>301300</v>
      </c>
      <c r="I121" s="76">
        <v>2580000</v>
      </c>
      <c r="J121" s="76">
        <v>0</v>
      </c>
      <c r="K121" s="76">
        <v>0</v>
      </c>
      <c r="L121" s="76">
        <v>0</v>
      </c>
      <c r="M121" s="76">
        <v>0</v>
      </c>
      <c r="N121" s="76">
        <v>0</v>
      </c>
      <c r="O121" s="76">
        <v>0</v>
      </c>
      <c r="P121" s="76">
        <v>22484500</v>
      </c>
    </row>
    <row r="122" spans="1:16" s="277" customFormat="1" ht="73.900000000000006" customHeight="1">
      <c r="A122" s="84" t="s">
        <v>199</v>
      </c>
      <c r="B122" s="84" t="s">
        <v>143</v>
      </c>
      <c r="C122" s="84" t="s">
        <v>36</v>
      </c>
      <c r="D122" s="78" t="s">
        <v>144</v>
      </c>
      <c r="E122" s="76">
        <v>2509000</v>
      </c>
      <c r="F122" s="76">
        <v>2009000</v>
      </c>
      <c r="G122" s="76">
        <v>0</v>
      </c>
      <c r="H122" s="76">
        <v>0</v>
      </c>
      <c r="I122" s="76">
        <v>500000</v>
      </c>
      <c r="J122" s="76">
        <v>0</v>
      </c>
      <c r="K122" s="76">
        <v>0</v>
      </c>
      <c r="L122" s="76">
        <v>0</v>
      </c>
      <c r="M122" s="76">
        <v>0</v>
      </c>
      <c r="N122" s="76">
        <v>0</v>
      </c>
      <c r="O122" s="76">
        <v>0</v>
      </c>
      <c r="P122" s="76">
        <v>2509000</v>
      </c>
    </row>
    <row r="123" spans="1:16" s="277" customFormat="1" ht="48.6" customHeight="1">
      <c r="A123" s="55" t="s">
        <v>509</v>
      </c>
      <c r="B123" s="55" t="s">
        <v>509</v>
      </c>
      <c r="C123" s="55" t="s">
        <v>509</v>
      </c>
      <c r="D123" s="85" t="s">
        <v>539</v>
      </c>
      <c r="E123" s="89">
        <v>4562889156.1100006</v>
      </c>
      <c r="F123" s="89">
        <v>3376854951.1999998</v>
      </c>
      <c r="G123" s="89">
        <v>981359880</v>
      </c>
      <c r="H123" s="89">
        <v>140016502</v>
      </c>
      <c r="I123" s="89">
        <v>1183743004.9099998</v>
      </c>
      <c r="J123" s="89">
        <v>819537253.75999999</v>
      </c>
      <c r="K123" s="89">
        <v>649787294.75999999</v>
      </c>
      <c r="L123" s="89">
        <v>130456002</v>
      </c>
      <c r="M123" s="89">
        <v>16776700</v>
      </c>
      <c r="N123" s="89">
        <v>8833900</v>
      </c>
      <c r="O123" s="89">
        <v>689081251.75999999</v>
      </c>
      <c r="P123" s="89">
        <v>5382426409.8699999</v>
      </c>
    </row>
    <row r="124" spans="1:16" s="277" customFormat="1" ht="23.45" customHeight="1">
      <c r="A124" s="271"/>
      <c r="B124" s="271"/>
      <c r="C124" s="271"/>
      <c r="D124" s="272"/>
      <c r="E124" s="273"/>
      <c r="F124" s="273"/>
      <c r="G124" s="273"/>
      <c r="H124" s="273"/>
      <c r="I124" s="273"/>
      <c r="J124" s="273"/>
      <c r="K124" s="273"/>
      <c r="L124" s="273"/>
      <c r="M124" s="273"/>
      <c r="N124" s="273"/>
      <c r="O124" s="273"/>
      <c r="P124" s="273"/>
    </row>
    <row r="125" spans="1:16" s="277" customFormat="1" ht="69" customHeight="1">
      <c r="A125" s="271"/>
      <c r="B125" s="442" t="s">
        <v>533</v>
      </c>
      <c r="C125" s="442"/>
      <c r="D125" s="443"/>
      <c r="E125"/>
      <c r="F125" s="112"/>
      <c r="G125" s="22"/>
      <c r="H125" s="22"/>
      <c r="I125" s="22"/>
      <c r="J125" s="33"/>
      <c r="K125" s="112"/>
      <c r="L125" s="428" t="s">
        <v>460</v>
      </c>
      <c r="M125" s="428"/>
      <c r="N125" s="428"/>
      <c r="O125" s="273"/>
      <c r="P125" s="273"/>
    </row>
    <row r="126" spans="1:16" s="277" customFormat="1" ht="59.45" customHeight="1">
      <c r="A126" s="271"/>
      <c r="O126" s="273"/>
      <c r="P126" s="273"/>
    </row>
    <row r="127" spans="1:16" s="277" customFormat="1" ht="37.9" customHeight="1">
      <c r="A127" s="271"/>
      <c r="B127" s="271"/>
      <c r="C127" s="271"/>
      <c r="D127" s="272"/>
      <c r="E127" s="273"/>
      <c r="F127" s="273"/>
      <c r="G127" s="273"/>
      <c r="H127" s="273"/>
      <c r="I127" s="273"/>
      <c r="J127" s="273"/>
      <c r="K127" s="273"/>
      <c r="L127" s="273"/>
      <c r="M127" s="273"/>
      <c r="N127" s="273"/>
      <c r="O127" s="273"/>
      <c r="P127" s="273"/>
    </row>
    <row r="128" spans="1:16" s="277" customFormat="1" ht="37.9" customHeight="1">
      <c r="A128" s="271"/>
      <c r="B128" s="271"/>
      <c r="C128" s="271"/>
      <c r="D128" s="272"/>
      <c r="E128" s="273"/>
      <c r="F128" s="273"/>
      <c r="G128" s="273"/>
      <c r="H128" s="273"/>
      <c r="I128" s="273"/>
      <c r="J128" s="273"/>
      <c r="K128" s="273"/>
      <c r="L128" s="273"/>
      <c r="M128" s="273"/>
      <c r="N128" s="273"/>
      <c r="O128" s="273"/>
      <c r="P128" s="273"/>
    </row>
    <row r="129" spans="1:16" s="277" customFormat="1" ht="37.9" customHeight="1">
      <c r="A129" s="271"/>
      <c r="B129" s="271"/>
      <c r="C129" s="271"/>
      <c r="D129" s="272"/>
      <c r="E129" s="273"/>
      <c r="F129" s="273"/>
      <c r="G129" s="273"/>
      <c r="H129" s="273"/>
      <c r="I129" s="273"/>
      <c r="J129" s="273"/>
      <c r="K129" s="273"/>
      <c r="L129" s="273"/>
      <c r="M129" s="273"/>
      <c r="N129" s="273"/>
      <c r="O129" s="273"/>
      <c r="P129" s="273"/>
    </row>
    <row r="130" spans="1:16" s="277" customFormat="1" ht="37.9" customHeight="1">
      <c r="A130" s="271"/>
      <c r="B130" s="271"/>
      <c r="C130" s="271"/>
      <c r="D130" s="272"/>
      <c r="E130" s="273"/>
      <c r="F130" s="273"/>
      <c r="G130" s="273"/>
      <c r="H130" s="273"/>
      <c r="I130" s="273"/>
      <c r="J130" s="273"/>
      <c r="K130" s="273"/>
      <c r="L130" s="273"/>
      <c r="M130" s="273"/>
      <c r="N130" s="273"/>
      <c r="O130" s="273"/>
      <c r="P130" s="273"/>
    </row>
    <row r="131" spans="1:16" s="277" customFormat="1" ht="37.9" customHeight="1">
      <c r="A131" s="271"/>
      <c r="B131" s="271"/>
      <c r="C131" s="271"/>
      <c r="D131" s="272"/>
      <c r="E131" s="273"/>
      <c r="F131" s="273"/>
      <c r="G131" s="273"/>
      <c r="H131" s="273"/>
      <c r="I131" s="273"/>
      <c r="J131" s="273"/>
      <c r="K131" s="273"/>
      <c r="L131" s="273"/>
      <c r="M131" s="273"/>
      <c r="N131" s="273"/>
      <c r="O131" s="273"/>
      <c r="P131" s="273"/>
    </row>
    <row r="132" spans="1:16" s="277" customFormat="1" ht="37.9" customHeight="1">
      <c r="A132" s="271"/>
      <c r="B132" s="271"/>
      <c r="C132" s="271"/>
      <c r="D132" s="272"/>
      <c r="E132" s="273"/>
      <c r="F132" s="273"/>
      <c r="G132" s="273"/>
      <c r="H132" s="273"/>
      <c r="I132" s="273"/>
      <c r="J132" s="273"/>
      <c r="K132" s="273"/>
      <c r="L132" s="273"/>
      <c r="M132" s="273"/>
      <c r="N132" s="273"/>
      <c r="O132" s="273"/>
      <c r="P132" s="273"/>
    </row>
    <row r="133" spans="1:16" s="277" customFormat="1" ht="37.9" customHeight="1">
      <c r="A133" s="271"/>
      <c r="B133" s="271"/>
      <c r="C133" s="271"/>
      <c r="D133" s="272"/>
      <c r="E133" s="273"/>
      <c r="F133" s="273"/>
      <c r="G133" s="273"/>
      <c r="H133" s="273"/>
      <c r="I133" s="273"/>
      <c r="J133" s="273"/>
      <c r="K133" s="273"/>
      <c r="L133" s="273"/>
      <c r="M133" s="273"/>
      <c r="N133" s="273"/>
      <c r="O133" s="273"/>
      <c r="P133" s="273"/>
    </row>
    <row r="134" spans="1:16" s="277" customFormat="1" ht="37.9" customHeight="1">
      <c r="A134" s="271"/>
      <c r="B134" s="271"/>
      <c r="C134" s="271"/>
      <c r="D134" s="272"/>
      <c r="E134" s="273"/>
      <c r="F134" s="273"/>
      <c r="G134" s="273"/>
      <c r="H134" s="273"/>
      <c r="I134" s="273"/>
      <c r="J134" s="273"/>
      <c r="K134" s="273"/>
      <c r="L134" s="273"/>
      <c r="M134" s="273"/>
      <c r="N134" s="273"/>
      <c r="O134" s="273"/>
      <c r="P134" s="273"/>
    </row>
    <row r="135" spans="1:16" s="277" customFormat="1" ht="37.9" customHeight="1">
      <c r="A135" s="271"/>
      <c r="B135" s="271"/>
      <c r="C135" s="271"/>
      <c r="D135" s="272"/>
      <c r="E135" s="273"/>
      <c r="F135" s="273"/>
      <c r="G135" s="273"/>
      <c r="H135" s="273"/>
      <c r="I135" s="273"/>
      <c r="J135" s="273"/>
      <c r="K135" s="273"/>
      <c r="L135" s="273"/>
      <c r="M135" s="273"/>
      <c r="N135" s="273"/>
      <c r="O135" s="273"/>
      <c r="P135" s="273"/>
    </row>
    <row r="136" spans="1:16" s="277" customFormat="1" ht="37.9" customHeight="1">
      <c r="A136" s="271"/>
      <c r="B136" s="271"/>
      <c r="C136" s="271"/>
      <c r="D136" s="272"/>
      <c r="E136" s="273"/>
      <c r="F136" s="273"/>
      <c r="G136" s="273"/>
      <c r="H136" s="273"/>
      <c r="I136" s="273"/>
      <c r="J136" s="273"/>
      <c r="K136" s="273"/>
      <c r="L136" s="273"/>
      <c r="M136" s="273"/>
      <c r="N136" s="273"/>
      <c r="O136" s="273"/>
      <c r="P136" s="273"/>
    </row>
    <row r="137" spans="1:16" s="277" customFormat="1" ht="37.9" customHeight="1">
      <c r="A137" s="271"/>
      <c r="B137" s="271"/>
      <c r="C137" s="271"/>
      <c r="D137" s="272"/>
      <c r="E137" s="273"/>
      <c r="F137" s="273"/>
      <c r="G137" s="273"/>
      <c r="H137" s="273"/>
      <c r="I137" s="273"/>
      <c r="J137" s="273"/>
      <c r="K137" s="273"/>
      <c r="L137" s="273"/>
      <c r="M137" s="273"/>
      <c r="N137" s="273"/>
      <c r="O137" s="273"/>
      <c r="P137" s="273"/>
    </row>
    <row r="138" spans="1:16" s="277" customFormat="1" ht="37.9" customHeight="1">
      <c r="A138" s="271"/>
      <c r="B138" s="271"/>
      <c r="C138" s="271"/>
      <c r="D138" s="272"/>
      <c r="E138" s="273"/>
      <c r="F138" s="273"/>
      <c r="G138" s="273"/>
      <c r="H138" s="273"/>
      <c r="I138" s="273"/>
      <c r="J138" s="273"/>
      <c r="K138" s="273"/>
      <c r="L138" s="273"/>
      <c r="M138" s="273"/>
      <c r="N138" s="273"/>
      <c r="O138" s="273"/>
      <c r="P138" s="273"/>
    </row>
    <row r="139" spans="1:16" s="277" customFormat="1" ht="37.9" customHeight="1">
      <c r="A139" s="271"/>
      <c r="B139" s="271"/>
      <c r="C139" s="271"/>
      <c r="D139" s="272"/>
      <c r="E139" s="273"/>
      <c r="F139" s="273"/>
      <c r="G139" s="273"/>
      <c r="H139" s="273"/>
      <c r="I139" s="273"/>
      <c r="J139" s="273"/>
      <c r="K139" s="273"/>
      <c r="L139" s="273"/>
      <c r="M139" s="273"/>
      <c r="N139" s="273"/>
      <c r="O139" s="273"/>
      <c r="P139" s="273"/>
    </row>
    <row r="140" spans="1:16" s="277" customFormat="1" ht="37.9" customHeight="1">
      <c r="A140" s="271"/>
      <c r="B140" s="271"/>
      <c r="C140" s="271"/>
      <c r="D140" s="272"/>
      <c r="E140" s="273"/>
      <c r="F140" s="273"/>
      <c r="G140" s="273"/>
      <c r="H140" s="273"/>
      <c r="I140" s="273"/>
      <c r="J140" s="273"/>
      <c r="K140" s="273"/>
      <c r="L140" s="273"/>
      <c r="M140" s="273"/>
      <c r="N140" s="273"/>
      <c r="O140" s="273"/>
      <c r="P140" s="273"/>
    </row>
    <row r="141" spans="1:16" s="277" customFormat="1" ht="37.9" customHeight="1">
      <c r="A141" s="271"/>
      <c r="B141" s="271"/>
      <c r="C141" s="271"/>
      <c r="D141" s="272"/>
      <c r="E141" s="273"/>
      <c r="F141" s="273"/>
      <c r="G141" s="273"/>
      <c r="H141" s="273"/>
      <c r="I141" s="273"/>
      <c r="J141" s="273"/>
      <c r="K141" s="273"/>
      <c r="L141" s="273"/>
      <c r="M141" s="273"/>
      <c r="N141" s="273"/>
      <c r="O141" s="273"/>
      <c r="P141" s="273"/>
    </row>
    <row r="142" spans="1:16" s="277" customFormat="1" ht="37.9" customHeight="1">
      <c r="A142" s="271"/>
      <c r="B142" s="271"/>
      <c r="C142" s="271"/>
      <c r="D142" s="272"/>
      <c r="E142" s="273"/>
      <c r="F142" s="273"/>
      <c r="G142" s="273"/>
      <c r="H142" s="273"/>
      <c r="I142" s="273"/>
      <c r="J142" s="273"/>
      <c r="K142" s="273"/>
      <c r="L142" s="273"/>
      <c r="M142" s="273"/>
      <c r="N142" s="273"/>
      <c r="O142" s="273"/>
      <c r="P142" s="273"/>
    </row>
    <row r="143" spans="1:16" s="277" customFormat="1" ht="37.9" customHeight="1">
      <c r="A143" s="271"/>
      <c r="B143" s="271"/>
      <c r="C143" s="271"/>
      <c r="D143" s="272"/>
      <c r="E143" s="273"/>
      <c r="F143" s="273"/>
      <c r="G143" s="273"/>
      <c r="H143" s="273"/>
      <c r="I143" s="273"/>
      <c r="J143" s="273"/>
      <c r="K143" s="273"/>
      <c r="L143" s="273"/>
      <c r="M143" s="273"/>
      <c r="N143" s="273"/>
      <c r="O143" s="273"/>
      <c r="P143" s="273"/>
    </row>
    <row r="144" spans="1:16" s="277" customFormat="1" ht="37.9" customHeight="1">
      <c r="A144" s="271"/>
      <c r="B144" s="271"/>
      <c r="C144" s="271"/>
      <c r="D144" s="272"/>
      <c r="E144" s="273"/>
      <c r="F144" s="273"/>
      <c r="G144" s="273"/>
      <c r="H144" s="273"/>
      <c r="I144" s="273"/>
      <c r="J144" s="273"/>
      <c r="K144" s="273"/>
      <c r="L144" s="273"/>
      <c r="M144" s="273"/>
      <c r="N144" s="273"/>
      <c r="O144" s="273"/>
      <c r="P144" s="273"/>
    </row>
    <row r="145" spans="1:16" s="277" customFormat="1" ht="37.9" customHeight="1">
      <c r="A145" s="271"/>
      <c r="B145" s="271"/>
      <c r="C145" s="271"/>
      <c r="D145" s="272"/>
      <c r="E145" s="273"/>
      <c r="F145" s="273"/>
      <c r="G145" s="273"/>
      <c r="H145" s="273"/>
      <c r="I145" s="273"/>
      <c r="J145" s="273"/>
      <c r="K145" s="273"/>
      <c r="L145" s="273"/>
      <c r="M145" s="273"/>
      <c r="N145" s="273"/>
      <c r="O145" s="273"/>
      <c r="P145" s="273"/>
    </row>
    <row r="146" spans="1:16" s="277" customFormat="1" ht="37.9" customHeight="1">
      <c r="A146" s="271"/>
      <c r="B146" s="271"/>
      <c r="C146" s="271"/>
      <c r="D146" s="272"/>
      <c r="E146" s="273"/>
      <c r="F146" s="273"/>
      <c r="G146" s="273"/>
      <c r="H146" s="273"/>
      <c r="I146" s="273"/>
      <c r="J146" s="273"/>
      <c r="K146" s="273"/>
      <c r="L146" s="273"/>
      <c r="M146" s="273"/>
      <c r="N146" s="273"/>
      <c r="O146" s="273"/>
      <c r="P146" s="273"/>
    </row>
    <row r="147" spans="1:16" s="277" customFormat="1" ht="37.9" customHeight="1">
      <c r="A147" s="271"/>
      <c r="B147" s="271"/>
      <c r="C147" s="271"/>
      <c r="D147" s="272"/>
      <c r="E147" s="273"/>
      <c r="F147" s="273"/>
      <c r="G147" s="273"/>
      <c r="H147" s="273"/>
      <c r="I147" s="273"/>
      <c r="J147" s="273"/>
      <c r="K147" s="273"/>
      <c r="L147" s="273"/>
      <c r="M147" s="273"/>
      <c r="N147" s="273"/>
      <c r="O147" s="273"/>
      <c r="P147" s="273"/>
    </row>
    <row r="148" spans="1:16" s="277" customFormat="1" ht="37.9" customHeight="1">
      <c r="A148" s="271"/>
      <c r="B148" s="271"/>
      <c r="C148" s="271"/>
      <c r="D148" s="272"/>
      <c r="E148" s="273"/>
      <c r="F148" s="273"/>
      <c r="G148" s="273"/>
      <c r="H148" s="273"/>
      <c r="I148" s="273"/>
      <c r="J148" s="273"/>
      <c r="K148" s="273"/>
      <c r="L148" s="273"/>
      <c r="M148" s="273"/>
      <c r="N148" s="273"/>
      <c r="O148" s="273"/>
      <c r="P148" s="273"/>
    </row>
    <row r="149" spans="1:16" s="277" customFormat="1" ht="37.9" customHeight="1">
      <c r="A149" s="271"/>
      <c r="B149" s="271"/>
      <c r="C149" s="271"/>
      <c r="D149" s="272"/>
      <c r="E149" s="273"/>
      <c r="F149" s="273"/>
      <c r="G149" s="273"/>
      <c r="H149" s="273"/>
      <c r="I149" s="273"/>
      <c r="J149" s="273"/>
      <c r="K149" s="273"/>
      <c r="L149" s="273"/>
      <c r="M149" s="273"/>
      <c r="N149" s="273"/>
      <c r="O149" s="273"/>
      <c r="P149" s="273"/>
    </row>
    <row r="150" spans="1:16" s="277" customFormat="1" ht="37.9" customHeight="1">
      <c r="A150" s="271"/>
      <c r="B150" s="271"/>
      <c r="C150" s="271"/>
      <c r="D150" s="272"/>
      <c r="E150" s="273"/>
      <c r="F150" s="273"/>
      <c r="G150" s="273"/>
      <c r="H150" s="273"/>
      <c r="I150" s="273"/>
      <c r="J150" s="273"/>
      <c r="K150" s="273"/>
      <c r="L150" s="273"/>
      <c r="M150" s="273"/>
      <c r="N150" s="273"/>
      <c r="O150" s="273"/>
      <c r="P150" s="273"/>
    </row>
    <row r="151" spans="1:16" s="277" customFormat="1" ht="37.9" customHeight="1">
      <c r="A151" s="271"/>
      <c r="B151" s="271"/>
      <c r="C151" s="271"/>
      <c r="D151" s="272"/>
      <c r="E151" s="273"/>
      <c r="F151" s="273"/>
      <c r="G151" s="273"/>
      <c r="H151" s="273"/>
      <c r="I151" s="273"/>
      <c r="J151" s="273"/>
      <c r="K151" s="273"/>
      <c r="L151" s="273"/>
      <c r="M151" s="273"/>
      <c r="N151" s="273"/>
      <c r="O151" s="273"/>
      <c r="P151" s="273"/>
    </row>
    <row r="152" spans="1:16" s="277" customFormat="1" ht="37.9" customHeight="1">
      <c r="A152" s="271"/>
      <c r="B152" s="271"/>
      <c r="C152" s="271"/>
      <c r="D152" s="272"/>
      <c r="E152" s="273"/>
      <c r="F152" s="273"/>
      <c r="G152" s="273"/>
      <c r="H152" s="273"/>
      <c r="I152" s="273"/>
      <c r="J152" s="273"/>
      <c r="K152" s="273"/>
      <c r="L152" s="273"/>
      <c r="M152" s="273"/>
      <c r="N152" s="273"/>
      <c r="O152" s="273"/>
      <c r="P152" s="273"/>
    </row>
    <row r="153" spans="1:16" s="277" customFormat="1" ht="37.9" customHeight="1">
      <c r="A153" s="271"/>
      <c r="B153" s="271"/>
      <c r="C153" s="271"/>
      <c r="D153" s="272"/>
      <c r="E153" s="273"/>
      <c r="F153" s="273"/>
      <c r="G153" s="273"/>
      <c r="H153" s="273"/>
      <c r="I153" s="273"/>
      <c r="J153" s="273"/>
      <c r="K153" s="273"/>
      <c r="L153" s="273"/>
      <c r="M153" s="273"/>
      <c r="N153" s="273"/>
      <c r="O153" s="273"/>
      <c r="P153" s="273"/>
    </row>
    <row r="154" spans="1:16" s="277" customFormat="1" ht="37.9" customHeight="1">
      <c r="A154" s="271"/>
      <c r="B154" s="271"/>
      <c r="C154" s="271"/>
      <c r="D154" s="272"/>
      <c r="E154" s="273"/>
      <c r="F154" s="273"/>
      <c r="G154" s="273"/>
      <c r="H154" s="273"/>
      <c r="I154" s="273"/>
      <c r="J154" s="273"/>
      <c r="K154" s="273"/>
      <c r="L154" s="273"/>
      <c r="M154" s="273"/>
      <c r="N154" s="273"/>
      <c r="O154" s="273"/>
      <c r="P154" s="273"/>
    </row>
    <row r="155" spans="1:16" s="277" customFormat="1" ht="37.9" customHeight="1">
      <c r="A155" s="271"/>
      <c r="B155" s="271"/>
      <c r="C155" s="271"/>
      <c r="D155" s="272"/>
      <c r="E155" s="273"/>
      <c r="F155" s="273"/>
      <c r="G155" s="273"/>
      <c r="H155" s="273"/>
      <c r="I155" s="273"/>
      <c r="J155" s="273"/>
      <c r="K155" s="273"/>
      <c r="L155" s="273"/>
      <c r="M155" s="273"/>
      <c r="N155" s="273"/>
      <c r="O155" s="273"/>
      <c r="P155" s="273"/>
    </row>
    <row r="156" spans="1:16" s="277" customFormat="1" ht="37.9" customHeight="1">
      <c r="A156" s="271"/>
      <c r="B156" s="271"/>
      <c r="C156" s="271"/>
      <c r="D156" s="272"/>
      <c r="E156" s="273"/>
      <c r="F156" s="273"/>
      <c r="G156" s="273"/>
      <c r="H156" s="273"/>
      <c r="I156" s="273"/>
      <c r="J156" s="273"/>
      <c r="K156" s="273"/>
      <c r="L156" s="273"/>
      <c r="M156" s="273"/>
      <c r="N156" s="273"/>
      <c r="O156" s="273"/>
      <c r="P156" s="273"/>
    </row>
    <row r="157" spans="1:16" s="277" customFormat="1" ht="37.9" customHeight="1">
      <c r="A157" s="271"/>
      <c r="B157" s="271"/>
      <c r="C157" s="271"/>
      <c r="D157" s="272"/>
      <c r="E157" s="273"/>
      <c r="F157" s="273"/>
      <c r="G157" s="273"/>
      <c r="H157" s="273"/>
      <c r="I157" s="273"/>
      <c r="J157" s="273"/>
      <c r="K157" s="273"/>
      <c r="L157" s="273"/>
      <c r="M157" s="273"/>
      <c r="N157" s="273"/>
      <c r="O157" s="273"/>
      <c r="P157" s="273"/>
    </row>
    <row r="158" spans="1:16" s="277" customFormat="1" ht="37.9" customHeight="1">
      <c r="A158" s="271"/>
      <c r="B158" s="271"/>
      <c r="C158" s="271"/>
      <c r="D158" s="272"/>
      <c r="E158" s="273"/>
      <c r="F158" s="273"/>
      <c r="G158" s="273"/>
      <c r="H158" s="273"/>
      <c r="I158" s="273"/>
      <c r="J158" s="273"/>
      <c r="K158" s="273"/>
      <c r="L158" s="273"/>
      <c r="M158" s="273"/>
      <c r="N158" s="273"/>
      <c r="O158" s="273"/>
      <c r="P158" s="273"/>
    </row>
    <row r="159" spans="1:16" s="277" customFormat="1" ht="37.9" customHeight="1">
      <c r="A159" s="271"/>
      <c r="B159" s="271"/>
      <c r="C159" s="271"/>
      <c r="D159" s="272"/>
      <c r="E159" s="273"/>
      <c r="F159" s="273"/>
      <c r="G159" s="273"/>
      <c r="H159" s="273"/>
      <c r="I159" s="273"/>
      <c r="J159" s="273"/>
      <c r="K159" s="273"/>
      <c r="L159" s="273"/>
      <c r="M159" s="273"/>
      <c r="N159" s="273"/>
      <c r="O159" s="273"/>
      <c r="P159" s="273"/>
    </row>
    <row r="160" spans="1:16" s="277" customFormat="1" ht="37.9" customHeight="1">
      <c r="A160" s="271"/>
      <c r="B160" s="271"/>
      <c r="C160" s="271"/>
      <c r="D160" s="272"/>
      <c r="E160" s="273"/>
      <c r="F160" s="273"/>
      <c r="G160" s="273"/>
      <c r="H160" s="273"/>
      <c r="I160" s="273"/>
      <c r="J160" s="273"/>
      <c r="K160" s="273"/>
      <c r="L160" s="273"/>
      <c r="M160" s="273"/>
      <c r="N160" s="273"/>
      <c r="O160" s="273"/>
      <c r="P160" s="273"/>
    </row>
    <row r="161" spans="1:16" s="277" customFormat="1" ht="37.9" customHeight="1">
      <c r="A161" s="271"/>
      <c r="B161" s="271"/>
      <c r="C161" s="271"/>
      <c r="D161" s="272"/>
      <c r="E161" s="273"/>
      <c r="F161" s="273"/>
      <c r="G161" s="273"/>
      <c r="H161" s="273"/>
      <c r="I161" s="273"/>
      <c r="J161" s="273"/>
      <c r="K161" s="273"/>
      <c r="L161" s="273"/>
      <c r="M161" s="273"/>
      <c r="N161" s="273"/>
      <c r="O161" s="273"/>
      <c r="P161" s="273"/>
    </row>
    <row r="162" spans="1:16" s="277" customFormat="1" ht="37.9" customHeight="1">
      <c r="A162" s="271"/>
      <c r="B162" s="271"/>
      <c r="C162" s="271"/>
      <c r="D162" s="272"/>
      <c r="E162" s="273"/>
      <c r="F162" s="273"/>
      <c r="G162" s="273"/>
      <c r="H162" s="273"/>
      <c r="I162" s="273"/>
      <c r="J162" s="273"/>
      <c r="K162" s="273"/>
      <c r="L162" s="273"/>
      <c r="M162" s="273"/>
      <c r="N162" s="273"/>
      <c r="O162" s="273"/>
      <c r="P162" s="273"/>
    </row>
    <row r="163" spans="1:16" s="277" customFormat="1" ht="37.9" customHeight="1">
      <c r="A163" s="271"/>
      <c r="B163" s="271"/>
      <c r="C163" s="271"/>
      <c r="D163" s="272"/>
      <c r="E163" s="273"/>
      <c r="F163" s="273"/>
      <c r="G163" s="273"/>
      <c r="H163" s="273"/>
      <c r="I163" s="273"/>
      <c r="J163" s="273"/>
      <c r="K163" s="273"/>
      <c r="L163" s="273"/>
      <c r="M163" s="273"/>
      <c r="N163" s="273"/>
      <c r="O163" s="273"/>
      <c r="P163" s="273"/>
    </row>
    <row r="164" spans="1:16" s="277" customFormat="1" ht="37.9" customHeight="1">
      <c r="A164" s="271"/>
      <c r="B164" s="271"/>
      <c r="C164" s="271"/>
      <c r="D164" s="272"/>
      <c r="E164" s="273"/>
      <c r="F164" s="273"/>
      <c r="G164" s="273"/>
      <c r="H164" s="273"/>
      <c r="I164" s="273"/>
      <c r="J164" s="273"/>
      <c r="K164" s="273"/>
      <c r="L164" s="273"/>
      <c r="M164" s="273"/>
      <c r="N164" s="273"/>
      <c r="O164" s="273"/>
      <c r="P164" s="273"/>
    </row>
    <row r="165" spans="1:16" s="277" customFormat="1" ht="37.9" customHeight="1">
      <c r="A165" s="271"/>
      <c r="B165" s="271"/>
      <c r="C165" s="271"/>
      <c r="D165" s="272"/>
      <c r="E165" s="273"/>
      <c r="F165" s="273"/>
      <c r="G165" s="273"/>
      <c r="H165" s="273"/>
      <c r="I165" s="273"/>
      <c r="J165" s="273"/>
      <c r="K165" s="273"/>
      <c r="L165" s="273"/>
      <c r="M165" s="273"/>
      <c r="N165" s="273"/>
      <c r="O165" s="273"/>
      <c r="P165" s="273"/>
    </row>
    <row r="166" spans="1:16" s="277" customFormat="1" ht="37.9" customHeight="1">
      <c r="A166" s="271"/>
      <c r="B166" s="271"/>
      <c r="C166" s="271"/>
      <c r="D166" s="272"/>
      <c r="E166" s="273"/>
      <c r="F166" s="273"/>
      <c r="G166" s="273"/>
      <c r="H166" s="273"/>
      <c r="I166" s="273"/>
      <c r="J166" s="273"/>
      <c r="K166" s="273"/>
      <c r="L166" s="273"/>
      <c r="M166" s="273"/>
      <c r="N166" s="273"/>
      <c r="O166" s="273"/>
      <c r="P166" s="273"/>
    </row>
    <row r="167" spans="1:16" s="277" customFormat="1" ht="37.9" customHeight="1">
      <c r="A167" s="271"/>
      <c r="B167" s="271"/>
      <c r="C167" s="271"/>
      <c r="D167" s="272"/>
      <c r="E167" s="273"/>
      <c r="F167" s="273"/>
      <c r="G167" s="273"/>
      <c r="H167" s="273"/>
      <c r="I167" s="273"/>
      <c r="J167" s="273"/>
      <c r="K167" s="273"/>
      <c r="L167" s="273"/>
      <c r="M167" s="273"/>
      <c r="N167" s="273"/>
      <c r="O167" s="273"/>
      <c r="P167" s="273"/>
    </row>
    <row r="168" spans="1:16" s="277" customFormat="1" ht="37.9" customHeight="1">
      <c r="A168" s="271"/>
      <c r="B168" s="271"/>
      <c r="C168" s="271"/>
      <c r="D168" s="272"/>
      <c r="E168" s="273"/>
      <c r="F168" s="273"/>
      <c r="G168" s="273"/>
      <c r="H168" s="273"/>
      <c r="I168" s="273"/>
      <c r="J168" s="273"/>
      <c r="K168" s="273"/>
      <c r="L168" s="273"/>
      <c r="M168" s="273"/>
      <c r="N168" s="273"/>
      <c r="O168" s="273"/>
      <c r="P168" s="273"/>
    </row>
    <row r="169" spans="1:16" s="277" customFormat="1" ht="37.9" customHeight="1">
      <c r="A169" s="271"/>
      <c r="B169" s="271"/>
      <c r="C169" s="271"/>
      <c r="D169" s="272"/>
      <c r="E169" s="273"/>
      <c r="F169" s="273"/>
      <c r="G169" s="273"/>
      <c r="H169" s="273"/>
      <c r="I169" s="273"/>
      <c r="J169" s="273"/>
      <c r="K169" s="273"/>
      <c r="L169" s="273"/>
      <c r="M169" s="273"/>
      <c r="N169" s="273"/>
      <c r="O169" s="273"/>
      <c r="P169" s="273"/>
    </row>
    <row r="170" spans="1:16" s="277" customFormat="1" ht="37.9" customHeight="1">
      <c r="A170" s="271"/>
      <c r="B170" s="271"/>
      <c r="C170" s="271"/>
      <c r="D170" s="272"/>
      <c r="E170" s="273"/>
      <c r="F170" s="273"/>
      <c r="G170" s="273"/>
      <c r="H170" s="273"/>
      <c r="I170" s="273"/>
      <c r="J170" s="273"/>
      <c r="K170" s="273"/>
      <c r="L170" s="273"/>
      <c r="M170" s="273"/>
      <c r="N170" s="273"/>
      <c r="O170" s="273"/>
      <c r="P170" s="273"/>
    </row>
    <row r="171" spans="1:16" s="277" customFormat="1" ht="37.9" customHeight="1">
      <c r="A171" s="271"/>
      <c r="B171" s="271"/>
      <c r="C171" s="271"/>
      <c r="D171" s="272"/>
      <c r="E171" s="273"/>
      <c r="F171" s="273"/>
      <c r="G171" s="273"/>
      <c r="H171" s="273"/>
      <c r="I171" s="273"/>
      <c r="J171" s="273"/>
      <c r="K171" s="273"/>
      <c r="L171" s="273"/>
      <c r="M171" s="273"/>
      <c r="N171" s="273"/>
      <c r="O171" s="273"/>
      <c r="P171" s="273"/>
    </row>
    <row r="172" spans="1:16" s="277" customFormat="1" ht="37.9" customHeight="1">
      <c r="A172" s="271"/>
      <c r="B172" s="271"/>
      <c r="C172" s="271"/>
      <c r="D172" s="272"/>
      <c r="E172" s="273"/>
      <c r="F172" s="273"/>
      <c r="G172" s="273"/>
      <c r="H172" s="273"/>
      <c r="I172" s="273"/>
      <c r="J172" s="273"/>
      <c r="K172" s="273"/>
      <c r="L172" s="273"/>
      <c r="M172" s="273"/>
      <c r="N172" s="273"/>
      <c r="O172" s="273"/>
      <c r="P172" s="273"/>
    </row>
    <row r="173" spans="1:16" s="277" customFormat="1" ht="37.9" customHeight="1">
      <c r="A173" s="271"/>
      <c r="B173" s="271"/>
      <c r="C173" s="271"/>
      <c r="D173" s="272"/>
      <c r="E173" s="273"/>
      <c r="F173" s="273"/>
      <c r="G173" s="273"/>
      <c r="H173" s="273"/>
      <c r="I173" s="273"/>
      <c r="J173" s="273"/>
      <c r="K173" s="273"/>
      <c r="L173" s="273"/>
      <c r="M173" s="273"/>
      <c r="N173" s="273"/>
      <c r="O173" s="273"/>
      <c r="P173" s="273"/>
    </row>
    <row r="174" spans="1:16" s="277" customFormat="1" ht="37.9" customHeight="1">
      <c r="A174" s="271"/>
      <c r="B174" s="271"/>
      <c r="C174" s="271"/>
      <c r="D174" s="272"/>
      <c r="E174" s="273"/>
      <c r="F174" s="273"/>
      <c r="G174" s="273"/>
      <c r="H174" s="273"/>
      <c r="I174" s="273"/>
      <c r="J174" s="273"/>
      <c r="K174" s="273"/>
      <c r="L174" s="273"/>
      <c r="M174" s="273"/>
      <c r="N174" s="273"/>
      <c r="O174" s="273"/>
      <c r="P174" s="273"/>
    </row>
    <row r="175" spans="1:16" s="277" customFormat="1" ht="37.9" customHeight="1">
      <c r="A175" s="271"/>
      <c r="B175" s="271"/>
      <c r="C175" s="271"/>
      <c r="D175" s="272"/>
      <c r="E175" s="273"/>
      <c r="F175" s="273"/>
      <c r="G175" s="273"/>
      <c r="H175" s="273"/>
      <c r="I175" s="273"/>
      <c r="J175" s="273"/>
      <c r="K175" s="273"/>
      <c r="L175" s="273"/>
      <c r="M175" s="273"/>
      <c r="N175" s="273"/>
      <c r="O175" s="273"/>
      <c r="P175" s="273"/>
    </row>
    <row r="176" spans="1:16" s="277" customFormat="1" ht="37.9" customHeight="1">
      <c r="A176" s="271"/>
      <c r="B176" s="271"/>
      <c r="C176" s="271"/>
      <c r="D176" s="272"/>
      <c r="E176" s="273"/>
      <c r="F176" s="273"/>
      <c r="G176" s="273"/>
      <c r="H176" s="273"/>
      <c r="I176" s="273"/>
      <c r="J176" s="273"/>
      <c r="K176" s="273"/>
      <c r="L176" s="273"/>
      <c r="M176" s="273"/>
      <c r="N176" s="273"/>
      <c r="O176" s="273"/>
      <c r="P176" s="273"/>
    </row>
    <row r="177" spans="1:16" s="277" customFormat="1" ht="37.9" customHeight="1">
      <c r="A177" s="271"/>
      <c r="B177" s="271"/>
      <c r="C177" s="271"/>
      <c r="D177" s="272"/>
      <c r="E177" s="273"/>
      <c r="F177" s="273"/>
      <c r="G177" s="273"/>
      <c r="H177" s="273"/>
      <c r="I177" s="273"/>
      <c r="J177" s="273"/>
      <c r="K177" s="273"/>
      <c r="L177" s="273"/>
      <c r="M177" s="273"/>
      <c r="N177" s="273"/>
      <c r="O177" s="273"/>
      <c r="P177" s="273"/>
    </row>
    <row r="178" spans="1:16" s="277" customFormat="1" ht="37.9" customHeight="1">
      <c r="A178" s="271"/>
      <c r="B178" s="271"/>
      <c r="C178" s="271"/>
      <c r="D178" s="272"/>
      <c r="E178" s="273"/>
      <c r="F178" s="273"/>
      <c r="G178" s="273"/>
      <c r="H178" s="273"/>
      <c r="I178" s="273"/>
      <c r="J178" s="273"/>
      <c r="K178" s="273"/>
      <c r="L178" s="273"/>
      <c r="M178" s="273"/>
      <c r="N178" s="273"/>
      <c r="O178" s="273"/>
      <c r="P178" s="273"/>
    </row>
    <row r="179" spans="1:16" s="277" customFormat="1" ht="37.9" customHeight="1">
      <c r="A179" s="271"/>
      <c r="B179" s="271"/>
      <c r="C179" s="271"/>
      <c r="D179" s="272"/>
      <c r="E179" s="273"/>
      <c r="F179" s="273"/>
      <c r="G179" s="273"/>
      <c r="H179" s="273"/>
      <c r="I179" s="273"/>
      <c r="J179" s="273"/>
      <c r="K179" s="273"/>
      <c r="L179" s="273"/>
      <c r="M179" s="273"/>
      <c r="N179" s="273"/>
      <c r="O179" s="273"/>
      <c r="P179" s="273"/>
    </row>
    <row r="180" spans="1:16" s="277" customFormat="1" ht="37.9" customHeight="1">
      <c r="A180" s="271"/>
      <c r="B180" s="271"/>
      <c r="C180" s="271"/>
      <c r="D180" s="272"/>
      <c r="E180" s="273"/>
      <c r="F180" s="273"/>
      <c r="G180" s="273"/>
      <c r="H180" s="273"/>
      <c r="I180" s="273"/>
      <c r="J180" s="273"/>
      <c r="K180" s="273"/>
      <c r="L180" s="273"/>
      <c r="M180" s="273"/>
      <c r="N180" s="273"/>
      <c r="O180" s="273"/>
      <c r="P180" s="273"/>
    </row>
    <row r="181" spans="1:16" s="277" customFormat="1" ht="37.9" customHeight="1">
      <c r="A181" s="271"/>
      <c r="B181" s="271"/>
      <c r="C181" s="271"/>
      <c r="D181" s="272"/>
      <c r="E181" s="273"/>
      <c r="F181" s="273"/>
      <c r="G181" s="273"/>
      <c r="H181" s="273"/>
      <c r="I181" s="273"/>
      <c r="J181" s="273"/>
      <c r="K181" s="273"/>
      <c r="L181" s="273"/>
      <c r="M181" s="273"/>
      <c r="N181" s="273"/>
      <c r="O181" s="273"/>
      <c r="P181" s="273"/>
    </row>
    <row r="182" spans="1:16" s="277" customFormat="1" ht="37.9" customHeight="1">
      <c r="A182" s="271"/>
      <c r="B182" s="271"/>
      <c r="C182" s="271"/>
      <c r="D182" s="272"/>
      <c r="E182" s="273"/>
      <c r="F182" s="273"/>
      <c r="G182" s="273"/>
      <c r="H182" s="273"/>
      <c r="I182" s="273"/>
      <c r="J182" s="273"/>
      <c r="K182" s="273"/>
      <c r="L182" s="273"/>
      <c r="M182" s="273"/>
      <c r="N182" s="273"/>
      <c r="O182" s="273"/>
      <c r="P182" s="273"/>
    </row>
    <row r="183" spans="1:16" s="277" customFormat="1" ht="37.9" customHeight="1">
      <c r="A183" s="271"/>
      <c r="B183" s="271"/>
      <c r="C183" s="271"/>
      <c r="D183" s="272"/>
      <c r="E183" s="273"/>
      <c r="F183" s="273"/>
      <c r="G183" s="273"/>
      <c r="H183" s="273"/>
      <c r="I183" s="273"/>
      <c r="J183" s="273"/>
      <c r="K183" s="273"/>
      <c r="L183" s="273"/>
      <c r="M183" s="273"/>
      <c r="N183" s="273"/>
      <c r="O183" s="273"/>
      <c r="P183" s="273"/>
    </row>
    <row r="184" spans="1:16" s="277" customFormat="1" ht="37.9" customHeight="1">
      <c r="A184" s="271"/>
      <c r="B184" s="271"/>
      <c r="C184" s="271"/>
      <c r="D184" s="272"/>
      <c r="E184" s="273"/>
      <c r="F184" s="273"/>
      <c r="G184" s="273"/>
      <c r="H184" s="273"/>
      <c r="I184" s="273"/>
      <c r="J184" s="273"/>
      <c r="K184" s="273"/>
      <c r="L184" s="273"/>
      <c r="M184" s="273"/>
      <c r="N184" s="273"/>
      <c r="O184" s="273"/>
      <c r="P184" s="273"/>
    </row>
    <row r="185" spans="1:16" s="277" customFormat="1" ht="37.9" customHeight="1">
      <c r="A185" s="271"/>
      <c r="B185" s="271"/>
      <c r="C185" s="271"/>
      <c r="D185" s="272"/>
      <c r="E185" s="273"/>
      <c r="F185" s="273"/>
      <c r="G185" s="273"/>
      <c r="H185" s="273"/>
      <c r="I185" s="273"/>
      <c r="J185" s="273"/>
      <c r="K185" s="273"/>
      <c r="L185" s="273"/>
      <c r="M185" s="273"/>
      <c r="N185" s="273"/>
      <c r="O185" s="273"/>
      <c r="P185" s="273"/>
    </row>
    <row r="186" spans="1:16" s="277" customFormat="1" ht="37.9" customHeight="1">
      <c r="A186" s="271"/>
      <c r="B186" s="271"/>
      <c r="C186" s="271"/>
      <c r="D186" s="272"/>
      <c r="E186" s="273"/>
      <c r="F186" s="273"/>
      <c r="G186" s="273"/>
      <c r="H186" s="273"/>
      <c r="I186" s="273"/>
      <c r="J186" s="273"/>
      <c r="K186" s="273"/>
      <c r="L186" s="273"/>
      <c r="M186" s="273"/>
      <c r="N186" s="273"/>
      <c r="O186" s="273"/>
      <c r="P186" s="273"/>
    </row>
    <row r="187" spans="1:16" s="277" customFormat="1" ht="37.9" customHeight="1">
      <c r="A187" s="271"/>
      <c r="B187" s="271"/>
      <c r="C187" s="271"/>
      <c r="D187" s="272"/>
      <c r="E187" s="273"/>
      <c r="F187" s="273"/>
      <c r="G187" s="273"/>
      <c r="H187" s="273"/>
      <c r="I187" s="273"/>
      <c r="J187" s="273"/>
      <c r="K187" s="273"/>
      <c r="L187" s="273"/>
      <c r="M187" s="273"/>
      <c r="N187" s="273"/>
      <c r="O187" s="273"/>
      <c r="P187" s="273"/>
    </row>
    <row r="188" spans="1:16" s="277" customFormat="1" ht="37.9" customHeight="1">
      <c r="A188" s="271"/>
      <c r="B188" s="271"/>
      <c r="C188" s="271"/>
      <c r="D188" s="272"/>
      <c r="E188" s="273"/>
      <c r="F188" s="273"/>
      <c r="G188" s="273"/>
      <c r="H188" s="273"/>
      <c r="I188" s="273"/>
      <c r="J188" s="273"/>
      <c r="K188" s="273"/>
      <c r="L188" s="273"/>
      <c r="M188" s="273"/>
      <c r="N188" s="273"/>
      <c r="O188" s="273"/>
      <c r="P188" s="273"/>
    </row>
    <row r="189" spans="1:16" s="277" customFormat="1" ht="37.9" customHeight="1">
      <c r="A189" s="271"/>
      <c r="B189" s="271"/>
      <c r="C189" s="271"/>
      <c r="D189" s="272"/>
      <c r="E189" s="273"/>
      <c r="F189" s="273"/>
      <c r="G189" s="273"/>
      <c r="H189" s="273"/>
      <c r="I189" s="273"/>
      <c r="J189" s="273"/>
      <c r="K189" s="273"/>
      <c r="L189" s="273"/>
      <c r="M189" s="273"/>
      <c r="N189" s="273"/>
      <c r="O189" s="273"/>
      <c r="P189" s="273"/>
    </row>
    <row r="190" spans="1:16" s="277" customFormat="1" ht="37.9" customHeight="1">
      <c r="A190" s="271"/>
      <c r="B190" s="271"/>
      <c r="C190" s="271"/>
      <c r="D190" s="272"/>
      <c r="E190" s="273"/>
      <c r="F190" s="273"/>
      <c r="G190" s="273"/>
      <c r="H190" s="273"/>
      <c r="I190" s="273"/>
      <c r="J190" s="273"/>
      <c r="K190" s="273"/>
      <c r="L190" s="273"/>
      <c r="M190" s="273"/>
      <c r="N190" s="273"/>
      <c r="O190" s="273"/>
      <c r="P190" s="273"/>
    </row>
    <row r="191" spans="1:16" s="277" customFormat="1" ht="37.9" customHeight="1">
      <c r="A191" s="271"/>
      <c r="B191" s="271"/>
      <c r="C191" s="271"/>
      <c r="D191" s="272"/>
      <c r="E191" s="273"/>
      <c r="F191" s="273"/>
      <c r="G191" s="273"/>
      <c r="H191" s="273"/>
      <c r="I191" s="273"/>
      <c r="J191" s="273"/>
      <c r="K191" s="273"/>
      <c r="L191" s="273"/>
      <c r="M191" s="273"/>
      <c r="N191" s="273"/>
      <c r="O191" s="273"/>
      <c r="P191" s="273"/>
    </row>
    <row r="192" spans="1:16" s="277" customFormat="1" ht="37.9" customHeight="1">
      <c r="A192" s="271"/>
      <c r="B192" s="271"/>
      <c r="C192" s="271"/>
      <c r="D192" s="272"/>
      <c r="E192" s="273"/>
      <c r="F192" s="273"/>
      <c r="G192" s="273"/>
      <c r="H192" s="273"/>
      <c r="I192" s="273"/>
      <c r="J192" s="273"/>
      <c r="K192" s="273"/>
      <c r="L192" s="273"/>
      <c r="M192" s="273"/>
      <c r="N192" s="273"/>
      <c r="O192" s="273"/>
      <c r="P192" s="273"/>
    </row>
    <row r="193" spans="1:16" s="277" customFormat="1" ht="37.9" customHeight="1">
      <c r="A193" s="271"/>
      <c r="B193" s="271"/>
      <c r="C193" s="271"/>
      <c r="D193" s="272"/>
      <c r="E193" s="273"/>
      <c r="F193" s="273"/>
      <c r="G193" s="273"/>
      <c r="H193" s="273"/>
      <c r="I193" s="273"/>
      <c r="J193" s="273"/>
      <c r="K193" s="273"/>
      <c r="L193" s="273"/>
      <c r="M193" s="273"/>
      <c r="N193" s="273"/>
      <c r="O193" s="273"/>
      <c r="P193" s="273"/>
    </row>
    <row r="194" spans="1:16" s="277" customFormat="1" ht="37.9" customHeight="1">
      <c r="A194" s="271"/>
      <c r="B194" s="271"/>
      <c r="C194" s="271"/>
      <c r="D194" s="272"/>
      <c r="E194" s="273"/>
      <c r="F194" s="273"/>
      <c r="G194" s="273"/>
      <c r="H194" s="273"/>
      <c r="I194" s="273"/>
      <c r="J194" s="273"/>
      <c r="K194" s="273"/>
      <c r="L194" s="273"/>
      <c r="M194" s="273"/>
      <c r="N194" s="273"/>
      <c r="O194" s="273"/>
      <c r="P194" s="273"/>
    </row>
    <row r="195" spans="1:16" s="277" customFormat="1" ht="37.9" customHeight="1">
      <c r="A195" s="271"/>
      <c r="B195" s="271"/>
      <c r="C195" s="271"/>
      <c r="D195" s="272"/>
      <c r="E195" s="273"/>
      <c r="F195" s="273"/>
      <c r="G195" s="273"/>
      <c r="H195" s="273"/>
      <c r="I195" s="273"/>
      <c r="J195" s="273"/>
      <c r="K195" s="273"/>
      <c r="L195" s="273"/>
      <c r="M195" s="273"/>
      <c r="N195" s="273"/>
      <c r="O195" s="273"/>
      <c r="P195" s="273"/>
    </row>
    <row r="196" spans="1:16" s="277" customFormat="1" ht="37.9" customHeight="1">
      <c r="A196" s="271"/>
      <c r="B196" s="271"/>
      <c r="C196" s="271"/>
      <c r="D196" s="272"/>
      <c r="E196" s="273"/>
      <c r="F196" s="273"/>
      <c r="G196" s="273"/>
      <c r="H196" s="273"/>
      <c r="I196" s="273"/>
      <c r="J196" s="273"/>
      <c r="K196" s="273"/>
      <c r="L196" s="273"/>
      <c r="M196" s="273"/>
      <c r="N196" s="273"/>
      <c r="O196" s="273"/>
      <c r="P196" s="273"/>
    </row>
    <row r="197" spans="1:16" s="277" customFormat="1" ht="37.9" customHeight="1">
      <c r="A197" s="271"/>
      <c r="B197" s="271"/>
      <c r="C197" s="271"/>
      <c r="D197" s="272"/>
      <c r="E197" s="273"/>
      <c r="F197" s="273"/>
      <c r="G197" s="273"/>
      <c r="H197" s="273"/>
      <c r="I197" s="273"/>
      <c r="J197" s="273"/>
      <c r="K197" s="273"/>
      <c r="L197" s="273"/>
      <c r="M197" s="273"/>
      <c r="N197" s="273"/>
      <c r="O197" s="273"/>
      <c r="P197" s="273"/>
    </row>
    <row r="198" spans="1:16" s="277" customFormat="1" ht="37.9" customHeight="1">
      <c r="A198" s="271"/>
      <c r="B198" s="271"/>
      <c r="C198" s="271"/>
      <c r="D198" s="272"/>
      <c r="E198" s="273"/>
      <c r="F198" s="273"/>
      <c r="G198" s="273"/>
      <c r="H198" s="273"/>
      <c r="I198" s="273"/>
      <c r="J198" s="273"/>
      <c r="K198" s="273"/>
      <c r="L198" s="273"/>
      <c r="M198" s="273"/>
      <c r="N198" s="273"/>
      <c r="O198" s="273"/>
      <c r="P198" s="273"/>
    </row>
    <row r="199" spans="1:16" s="277" customFormat="1" ht="37.9" customHeight="1">
      <c r="A199" s="271"/>
      <c r="B199" s="271"/>
      <c r="C199" s="271"/>
      <c r="D199" s="272"/>
      <c r="E199" s="273"/>
      <c r="F199" s="273"/>
      <c r="G199" s="273"/>
      <c r="H199" s="273"/>
      <c r="I199" s="273"/>
      <c r="J199" s="273"/>
      <c r="K199" s="273"/>
      <c r="L199" s="273"/>
      <c r="M199" s="273"/>
      <c r="N199" s="273"/>
      <c r="O199" s="273"/>
      <c r="P199" s="273"/>
    </row>
    <row r="200" spans="1:16" s="277" customFormat="1" ht="37.9" customHeight="1">
      <c r="A200" s="271"/>
      <c r="B200" s="271"/>
      <c r="C200" s="271"/>
      <c r="D200" s="272"/>
      <c r="E200" s="273"/>
      <c r="F200" s="273"/>
      <c r="G200" s="273"/>
      <c r="H200" s="273"/>
      <c r="I200" s="273"/>
      <c r="J200" s="273"/>
      <c r="K200" s="273"/>
      <c r="L200" s="273"/>
      <c r="M200" s="273"/>
      <c r="N200" s="273"/>
      <c r="O200" s="273"/>
      <c r="P200" s="273"/>
    </row>
    <row r="201" spans="1:16" s="277" customFormat="1" ht="37.9" customHeight="1">
      <c r="A201" s="271"/>
      <c r="B201" s="271"/>
      <c r="C201" s="271"/>
      <c r="D201" s="272"/>
      <c r="E201" s="273"/>
      <c r="F201" s="273"/>
      <c r="G201" s="273"/>
      <c r="H201" s="273"/>
      <c r="I201" s="273"/>
      <c r="J201" s="273"/>
      <c r="K201" s="273"/>
      <c r="L201" s="273"/>
      <c r="M201" s="273"/>
      <c r="N201" s="273"/>
      <c r="O201" s="273"/>
      <c r="P201" s="273"/>
    </row>
    <row r="202" spans="1:16" s="277" customFormat="1" ht="37.9" customHeight="1">
      <c r="A202" s="271"/>
      <c r="B202" s="271"/>
      <c r="C202" s="271"/>
      <c r="D202" s="272"/>
      <c r="E202" s="273"/>
      <c r="F202" s="273"/>
      <c r="G202" s="273"/>
      <c r="H202" s="273"/>
      <c r="I202" s="273"/>
      <c r="J202" s="273"/>
      <c r="K202" s="273"/>
      <c r="L202" s="273"/>
      <c r="M202" s="273"/>
      <c r="N202" s="273"/>
      <c r="O202" s="273"/>
      <c r="P202" s="273"/>
    </row>
    <row r="203" spans="1:16" s="277" customFormat="1" ht="37.9" customHeight="1">
      <c r="A203" s="271"/>
      <c r="B203" s="271"/>
      <c r="C203" s="271"/>
      <c r="D203" s="272"/>
      <c r="E203" s="273"/>
      <c r="F203" s="273"/>
      <c r="G203" s="273"/>
      <c r="H203" s="273"/>
      <c r="I203" s="273"/>
      <c r="J203" s="273"/>
      <c r="K203" s="273"/>
      <c r="L203" s="273"/>
      <c r="M203" s="273"/>
      <c r="N203" s="273"/>
      <c r="O203" s="273"/>
      <c r="P203" s="273"/>
    </row>
    <row r="204" spans="1:16" s="277" customFormat="1" ht="37.9" customHeight="1">
      <c r="A204" s="271"/>
      <c r="B204" s="271"/>
      <c r="C204" s="271"/>
      <c r="D204" s="272"/>
      <c r="E204" s="273"/>
      <c r="F204" s="273"/>
      <c r="G204" s="273"/>
      <c r="H204" s="273"/>
      <c r="I204" s="273"/>
      <c r="J204" s="273"/>
      <c r="K204" s="273"/>
      <c r="L204" s="273"/>
      <c r="M204" s="273"/>
      <c r="N204" s="273"/>
      <c r="O204" s="273"/>
      <c r="P204" s="273"/>
    </row>
    <row r="205" spans="1:16" s="277" customFormat="1" ht="37.9" customHeight="1">
      <c r="A205" s="271"/>
      <c r="B205" s="271"/>
      <c r="C205" s="271"/>
      <c r="D205" s="272"/>
      <c r="E205" s="273"/>
      <c r="F205" s="273"/>
      <c r="G205" s="273"/>
      <c r="H205" s="273"/>
      <c r="I205" s="273"/>
      <c r="J205" s="273"/>
      <c r="K205" s="273"/>
      <c r="L205" s="273"/>
      <c r="M205" s="273"/>
      <c r="N205" s="273"/>
      <c r="O205" s="273"/>
      <c r="P205" s="273"/>
    </row>
    <row r="206" spans="1:16" s="277" customFormat="1" ht="37.9" customHeight="1">
      <c r="A206" s="271"/>
      <c r="B206" s="271"/>
      <c r="C206" s="271"/>
      <c r="D206" s="272"/>
      <c r="E206" s="273"/>
      <c r="F206" s="273"/>
      <c r="G206" s="273"/>
      <c r="H206" s="273"/>
      <c r="I206" s="273"/>
      <c r="J206" s="273"/>
      <c r="K206" s="273"/>
      <c r="L206" s="273"/>
      <c r="M206" s="273"/>
      <c r="N206" s="273"/>
      <c r="O206" s="273"/>
      <c r="P206" s="273"/>
    </row>
    <row r="207" spans="1:16" s="277" customFormat="1" ht="37.9" customHeight="1">
      <c r="A207" s="271"/>
      <c r="B207" s="271"/>
      <c r="C207" s="271"/>
      <c r="D207" s="272"/>
      <c r="E207" s="273"/>
      <c r="F207" s="273"/>
      <c r="G207" s="273"/>
      <c r="H207" s="273"/>
      <c r="I207" s="273"/>
      <c r="J207" s="273"/>
      <c r="K207" s="273"/>
      <c r="L207" s="273"/>
      <c r="M207" s="273"/>
      <c r="N207" s="273"/>
      <c r="O207" s="273"/>
      <c r="P207" s="273"/>
    </row>
    <row r="208" spans="1:16" s="277" customFormat="1" ht="37.9" customHeight="1">
      <c r="A208" s="271"/>
      <c r="B208" s="271"/>
      <c r="C208" s="271"/>
      <c r="D208" s="272"/>
      <c r="E208" s="273"/>
      <c r="F208" s="273"/>
      <c r="G208" s="273"/>
      <c r="H208" s="273"/>
      <c r="I208" s="273"/>
      <c r="J208" s="273"/>
      <c r="K208" s="273"/>
      <c r="L208" s="273"/>
      <c r="M208" s="273"/>
      <c r="N208" s="273"/>
      <c r="O208" s="273"/>
      <c r="P208" s="273"/>
    </row>
    <row r="209" spans="1:16" s="277" customFormat="1" ht="37.9" customHeight="1">
      <c r="A209" s="271"/>
      <c r="B209" s="271"/>
      <c r="C209" s="271"/>
      <c r="D209" s="272"/>
      <c r="E209" s="273"/>
      <c r="F209" s="273"/>
      <c r="G209" s="273"/>
      <c r="H209" s="273"/>
      <c r="I209" s="273"/>
      <c r="J209" s="273"/>
      <c r="K209" s="273"/>
      <c r="L209" s="273"/>
      <c r="M209" s="273"/>
      <c r="N209" s="273"/>
      <c r="O209" s="273"/>
      <c r="P209" s="273"/>
    </row>
    <row r="210" spans="1:16" s="277" customFormat="1" ht="37.9" customHeight="1">
      <c r="A210" s="271"/>
      <c r="B210" s="271"/>
      <c r="C210" s="271"/>
      <c r="D210" s="272"/>
      <c r="E210" s="273"/>
      <c r="F210" s="273"/>
      <c r="G210" s="273"/>
      <c r="H210" s="273"/>
      <c r="I210" s="273"/>
      <c r="J210" s="273"/>
      <c r="K210" s="273"/>
      <c r="L210" s="273"/>
      <c r="M210" s="273"/>
      <c r="N210" s="273"/>
      <c r="O210" s="273"/>
      <c r="P210" s="273"/>
    </row>
    <row r="211" spans="1:16" s="277" customFormat="1" ht="37.9" customHeight="1">
      <c r="A211" s="271"/>
      <c r="B211" s="271"/>
      <c r="C211" s="271"/>
      <c r="D211" s="272"/>
      <c r="E211" s="273"/>
      <c r="F211" s="273"/>
      <c r="G211" s="273"/>
      <c r="H211" s="273"/>
      <c r="I211" s="273"/>
      <c r="J211" s="273"/>
      <c r="K211" s="273"/>
      <c r="L211" s="273"/>
      <c r="M211" s="273"/>
      <c r="N211" s="273"/>
      <c r="O211" s="273"/>
      <c r="P211" s="273"/>
    </row>
    <row r="212" spans="1:16" s="277" customFormat="1" ht="37.9" customHeight="1">
      <c r="A212" s="271"/>
      <c r="B212" s="271"/>
      <c r="C212" s="271"/>
      <c r="D212" s="272"/>
      <c r="E212" s="273"/>
      <c r="F212" s="273"/>
      <c r="G212" s="273"/>
      <c r="H212" s="273"/>
      <c r="I212" s="273"/>
      <c r="J212" s="273"/>
      <c r="K212" s="273"/>
      <c r="L212" s="273"/>
      <c r="M212" s="273"/>
      <c r="N212" s="273"/>
      <c r="O212" s="273"/>
      <c r="P212" s="273"/>
    </row>
  </sheetData>
  <mergeCells count="25">
    <mergeCell ref="P7:P10"/>
    <mergeCell ref="L8:L10"/>
    <mergeCell ref="O8:O10"/>
    <mergeCell ref="K8:K10"/>
    <mergeCell ref="N9:N10"/>
    <mergeCell ref="F8:F10"/>
    <mergeCell ref="B125:D125"/>
    <mergeCell ref="L125:N125"/>
    <mergeCell ref="H9:H10"/>
    <mergeCell ref="E8:E10"/>
    <mergeCell ref="J8:J10"/>
    <mergeCell ref="A7:A10"/>
    <mergeCell ref="B7:B10"/>
    <mergeCell ref="D7:D10"/>
    <mergeCell ref="M8:N8"/>
    <mergeCell ref="O3:P3"/>
    <mergeCell ref="A4:P4"/>
    <mergeCell ref="B5:C5"/>
    <mergeCell ref="E7:I7"/>
    <mergeCell ref="J7:O7"/>
    <mergeCell ref="I8:I10"/>
    <mergeCell ref="G8:H8"/>
    <mergeCell ref="G9:G10"/>
    <mergeCell ref="M9:M10"/>
    <mergeCell ref="C7:C10"/>
  </mergeCells>
  <phoneticPr fontId="66" type="noConversion"/>
  <pageMargins left="0" right="0" top="0.78740157480314965" bottom="0.39370078740157483" header="0" footer="0"/>
  <pageSetup paperSize="9" scale="56" fitToHeight="0" orientation="landscape" r:id="rId1"/>
  <headerFooter alignWithMargins="0">
    <oddHeader>&amp;C&amp;P</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7968A1-18D7-4CA5-B9D2-DCC75E0F34D0}">
  <sheetPr codeName="Лист3">
    <tabColor indexed="50"/>
  </sheetPr>
  <dimension ref="A1:Q255"/>
  <sheetViews>
    <sheetView showGridLines="0" showZeros="0" topLeftCell="A181" zoomScale="73" zoomScaleNormal="73" zoomScaleSheetLayoutView="75" workbookViewId="0">
      <selection activeCell="D183" sqref="D183"/>
    </sheetView>
  </sheetViews>
  <sheetFormatPr defaultColWidth="9.1640625" defaultRowHeight="12.75"/>
  <cols>
    <col min="1" max="1" width="13" style="35" customWidth="1"/>
    <col min="2" max="2" width="14.6640625" style="9" customWidth="1"/>
    <col min="3" max="3" width="14.5" style="3" customWidth="1"/>
    <col min="4" max="4" width="47.83203125" style="74" customWidth="1"/>
    <col min="5" max="5" width="19.33203125" style="4" customWidth="1"/>
    <col min="6" max="6" width="16.33203125" style="4" customWidth="1"/>
    <col min="7" max="7" width="15" style="4" customWidth="1"/>
    <col min="8" max="8" width="13.83203125" style="4" customWidth="1"/>
    <col min="9" max="9" width="17.5" style="4" customWidth="1"/>
    <col min="10" max="10" width="16.1640625" style="4" customWidth="1"/>
    <col min="11" max="11" width="17.5" style="27" customWidth="1"/>
    <col min="12" max="12" width="14.1640625" style="4" customWidth="1"/>
    <col min="13" max="13" width="12.83203125" style="4" customWidth="1"/>
    <col min="14" max="14" width="9.83203125" style="4" customWidth="1"/>
    <col min="15" max="15" width="17.5" style="4" customWidth="1"/>
    <col min="16" max="16" width="17.1640625" style="4" customWidth="1"/>
    <col min="17" max="17" width="28.1640625" style="4" customWidth="1"/>
    <col min="18" max="18" width="18.5" style="4" bestFit="1" customWidth="1"/>
    <col min="19" max="16384" width="9.1640625" style="4"/>
  </cols>
  <sheetData>
    <row r="1" spans="1:17" ht="15.75">
      <c r="B1" s="28"/>
      <c r="K1" s="4"/>
      <c r="O1" s="6" t="s">
        <v>73</v>
      </c>
      <c r="P1" s="6"/>
    </row>
    <row r="2" spans="1:17" ht="15.75">
      <c r="K2" s="4"/>
      <c r="O2" s="6" t="s">
        <v>540</v>
      </c>
      <c r="P2" s="6"/>
    </row>
    <row r="3" spans="1:17" ht="15.75">
      <c r="K3" s="4"/>
      <c r="O3" s="422" t="s">
        <v>807</v>
      </c>
      <c r="P3" s="422"/>
    </row>
    <row r="4" spans="1:17">
      <c r="E4" s="13"/>
      <c r="F4" s="13"/>
      <c r="G4" s="13"/>
      <c r="H4" s="13"/>
      <c r="I4" s="13"/>
      <c r="J4" s="13"/>
      <c r="K4" s="13"/>
      <c r="L4" s="13"/>
      <c r="M4" s="13"/>
      <c r="N4" s="13"/>
      <c r="O4" s="13"/>
    </row>
    <row r="5" spans="1:17" ht="68.45" customHeight="1">
      <c r="A5" s="444" t="s">
        <v>787</v>
      </c>
      <c r="B5" s="444"/>
      <c r="C5" s="444"/>
      <c r="D5" s="444"/>
      <c r="E5" s="444"/>
      <c r="F5" s="444"/>
      <c r="G5" s="444"/>
      <c r="H5" s="444"/>
      <c r="I5" s="444"/>
      <c r="J5" s="444"/>
      <c r="K5" s="444"/>
      <c r="L5" s="444"/>
      <c r="M5" s="444"/>
      <c r="N5" s="444"/>
      <c r="O5" s="444"/>
      <c r="P5" s="444"/>
    </row>
    <row r="6" spans="1:17" ht="33.6" customHeight="1">
      <c r="A6" s="36"/>
      <c r="B6" s="11"/>
      <c r="C6" s="447" t="s">
        <v>542</v>
      </c>
      <c r="D6" s="447"/>
      <c r="E6" s="14"/>
      <c r="F6" s="14"/>
      <c r="G6" s="14"/>
      <c r="H6" s="14"/>
      <c r="I6" s="14"/>
      <c r="J6" s="14"/>
      <c r="K6" s="24"/>
      <c r="L6" s="14"/>
      <c r="M6" s="14"/>
      <c r="N6" s="14"/>
      <c r="O6" s="14"/>
      <c r="P6" s="14"/>
    </row>
    <row r="7" spans="1:17" ht="4.1500000000000004" customHeight="1">
      <c r="A7" s="36"/>
      <c r="B7" s="11"/>
      <c r="C7" s="34"/>
      <c r="D7" s="12"/>
      <c r="E7" s="14"/>
      <c r="F7" s="14"/>
      <c r="G7" s="14"/>
      <c r="H7" s="14"/>
      <c r="I7" s="14"/>
      <c r="J7" s="14"/>
      <c r="K7" s="24"/>
      <c r="L7" s="14"/>
      <c r="M7" s="14"/>
      <c r="N7" s="14"/>
      <c r="O7" s="14"/>
      <c r="P7" s="14"/>
    </row>
    <row r="8" spans="1:17" ht="13.35" customHeight="1">
      <c r="A8" s="37"/>
      <c r="B8" s="10"/>
      <c r="C8" s="5"/>
      <c r="D8" s="75"/>
      <c r="E8" s="7"/>
      <c r="F8" s="7"/>
      <c r="G8" s="7"/>
      <c r="H8" s="7"/>
      <c r="I8" s="7"/>
      <c r="J8" s="7"/>
      <c r="K8" s="25"/>
      <c r="L8" s="7"/>
      <c r="M8" s="7"/>
      <c r="N8" s="7"/>
      <c r="O8" s="7"/>
      <c r="P8" s="7" t="s">
        <v>515</v>
      </c>
    </row>
    <row r="9" spans="1:17" s="38" customFormat="1" ht="21.6" customHeight="1">
      <c r="A9" s="441" t="s">
        <v>537</v>
      </c>
      <c r="B9" s="439" t="s">
        <v>510</v>
      </c>
      <c r="C9" s="441" t="s">
        <v>511</v>
      </c>
      <c r="D9" s="446" t="s">
        <v>512</v>
      </c>
      <c r="E9" s="446" t="s">
        <v>516</v>
      </c>
      <c r="F9" s="446"/>
      <c r="G9" s="446"/>
      <c r="H9" s="446"/>
      <c r="I9" s="446"/>
      <c r="J9" s="446" t="s">
        <v>517</v>
      </c>
      <c r="K9" s="446"/>
      <c r="L9" s="446"/>
      <c r="M9" s="446"/>
      <c r="N9" s="446"/>
      <c r="O9" s="446"/>
      <c r="P9" s="446" t="s">
        <v>518</v>
      </c>
    </row>
    <row r="10" spans="1:17" s="38" customFormat="1" ht="21" customHeight="1">
      <c r="A10" s="441"/>
      <c r="B10" s="439"/>
      <c r="C10" s="441"/>
      <c r="D10" s="446"/>
      <c r="E10" s="446" t="s">
        <v>513</v>
      </c>
      <c r="F10" s="445" t="s">
        <v>519</v>
      </c>
      <c r="G10" s="446" t="s">
        <v>520</v>
      </c>
      <c r="H10" s="446"/>
      <c r="I10" s="445" t="s">
        <v>521</v>
      </c>
      <c r="J10" s="446" t="s">
        <v>513</v>
      </c>
      <c r="K10" s="39" t="s">
        <v>514</v>
      </c>
      <c r="L10" s="445" t="s">
        <v>519</v>
      </c>
      <c r="M10" s="446" t="s">
        <v>520</v>
      </c>
      <c r="N10" s="446"/>
      <c r="O10" s="445" t="s">
        <v>521</v>
      </c>
      <c r="P10" s="446"/>
    </row>
    <row r="11" spans="1:17" s="38" customFormat="1" ht="20.25" customHeight="1">
      <c r="A11" s="441"/>
      <c r="B11" s="439"/>
      <c r="C11" s="441"/>
      <c r="D11" s="446"/>
      <c r="E11" s="446"/>
      <c r="F11" s="445"/>
      <c r="G11" s="446" t="s">
        <v>522</v>
      </c>
      <c r="H11" s="446" t="s">
        <v>534</v>
      </c>
      <c r="I11" s="445"/>
      <c r="J11" s="446"/>
      <c r="K11" s="446" t="s">
        <v>535</v>
      </c>
      <c r="L11" s="445"/>
      <c r="M11" s="446" t="s">
        <v>522</v>
      </c>
      <c r="N11" s="446" t="s">
        <v>534</v>
      </c>
      <c r="O11" s="445"/>
      <c r="P11" s="446"/>
    </row>
    <row r="12" spans="1:17" s="38" customFormat="1" ht="31.9" customHeight="1">
      <c r="A12" s="441"/>
      <c r="B12" s="439"/>
      <c r="C12" s="441"/>
      <c r="D12" s="446"/>
      <c r="E12" s="446"/>
      <c r="F12" s="445"/>
      <c r="G12" s="446"/>
      <c r="H12" s="446"/>
      <c r="I12" s="445"/>
      <c r="J12" s="446"/>
      <c r="K12" s="446"/>
      <c r="L12" s="445"/>
      <c r="M12" s="446"/>
      <c r="N12" s="446"/>
      <c r="O12" s="445"/>
      <c r="P12" s="446"/>
    </row>
    <row r="13" spans="1:17" ht="29.45" customHeight="1">
      <c r="A13" s="450" t="s">
        <v>788</v>
      </c>
      <c r="B13" s="450"/>
      <c r="C13" s="450"/>
      <c r="D13" s="450"/>
      <c r="E13" s="450"/>
      <c r="F13" s="450"/>
      <c r="G13" s="450"/>
      <c r="H13" s="450"/>
      <c r="I13" s="450"/>
      <c r="J13" s="450"/>
      <c r="K13" s="450"/>
      <c r="L13" s="450"/>
      <c r="M13" s="450"/>
      <c r="N13" s="450"/>
      <c r="O13" s="450"/>
      <c r="P13" s="450"/>
    </row>
    <row r="14" spans="1:17" ht="35.450000000000003" customHeight="1">
      <c r="A14" s="448" t="s">
        <v>101</v>
      </c>
      <c r="B14" s="448"/>
      <c r="C14" s="448"/>
      <c r="D14" s="448"/>
      <c r="E14" s="93">
        <f>E15+E74+E81+E85+E89</f>
        <v>117559488</v>
      </c>
      <c r="F14" s="93">
        <f t="shared" ref="F14:P14" si="0">F15+F74+F81+F85+F89</f>
        <v>17962300</v>
      </c>
      <c r="G14" s="93">
        <f t="shared" si="0"/>
        <v>9928610</v>
      </c>
      <c r="H14" s="93">
        <f t="shared" si="0"/>
        <v>0</v>
      </c>
      <c r="I14" s="93">
        <f t="shared" si="0"/>
        <v>99597188</v>
      </c>
      <c r="J14" s="93">
        <f t="shared" si="0"/>
        <v>6000000</v>
      </c>
      <c r="K14" s="93">
        <f t="shared" si="0"/>
        <v>6000000</v>
      </c>
      <c r="L14" s="93">
        <f t="shared" si="0"/>
        <v>0</v>
      </c>
      <c r="M14" s="93">
        <f t="shared" si="0"/>
        <v>0</v>
      </c>
      <c r="N14" s="93">
        <f t="shared" si="0"/>
        <v>0</v>
      </c>
      <c r="O14" s="93">
        <f t="shared" si="0"/>
        <v>6000000</v>
      </c>
      <c r="P14" s="93">
        <f t="shared" si="0"/>
        <v>123559488</v>
      </c>
      <c r="Q14" s="13">
        <f>'Дод 1 доходи'!C43-'дод 3.1'!P14</f>
        <v>0</v>
      </c>
    </row>
    <row r="15" spans="1:17" s="110" customFormat="1" ht="44.45" customHeight="1">
      <c r="A15" s="449" t="s">
        <v>625</v>
      </c>
      <c r="B15" s="449"/>
      <c r="C15" s="449"/>
      <c r="D15" s="449"/>
      <c r="E15" s="130">
        <f t="shared" ref="E15:P15" si="1">E16+E19+E22+E25+E28+E31+E34+E37+E40+E43+E46+E49+E52+E55+E58+E61+E64+E67+E71</f>
        <v>31900000</v>
      </c>
      <c r="F15" s="130">
        <f t="shared" si="1"/>
        <v>17800300</v>
      </c>
      <c r="G15" s="130">
        <f t="shared" si="1"/>
        <v>0</v>
      </c>
      <c r="H15" s="130">
        <f t="shared" si="1"/>
        <v>0</v>
      </c>
      <c r="I15" s="130">
        <f t="shared" si="1"/>
        <v>14099700</v>
      </c>
      <c r="J15" s="130">
        <f t="shared" si="1"/>
        <v>0</v>
      </c>
      <c r="K15" s="130">
        <f t="shared" si="1"/>
        <v>0</v>
      </c>
      <c r="L15" s="130">
        <f t="shared" si="1"/>
        <v>0</v>
      </c>
      <c r="M15" s="130">
        <f t="shared" si="1"/>
        <v>0</v>
      </c>
      <c r="N15" s="130">
        <f t="shared" si="1"/>
        <v>0</v>
      </c>
      <c r="O15" s="130">
        <f t="shared" si="1"/>
        <v>0</v>
      </c>
      <c r="P15" s="130">
        <f t="shared" si="1"/>
        <v>31900000</v>
      </c>
    </row>
    <row r="16" spans="1:17" ht="37.15" customHeight="1">
      <c r="A16" s="55" t="s">
        <v>139</v>
      </c>
      <c r="B16" s="55" t="s">
        <v>18</v>
      </c>
      <c r="C16" s="55" t="s">
        <v>18</v>
      </c>
      <c r="D16" s="60" t="s">
        <v>140</v>
      </c>
      <c r="E16" s="88">
        <f>E17</f>
        <v>2489700</v>
      </c>
      <c r="F16" s="88">
        <f t="shared" ref="F16:P16" si="2">F17</f>
        <v>2489700</v>
      </c>
      <c r="G16" s="88">
        <f t="shared" si="2"/>
        <v>0</v>
      </c>
      <c r="H16" s="88">
        <f t="shared" si="2"/>
        <v>0</v>
      </c>
      <c r="I16" s="88">
        <f t="shared" si="2"/>
        <v>0</v>
      </c>
      <c r="J16" s="88">
        <f t="shared" si="2"/>
        <v>0</v>
      </c>
      <c r="K16" s="88">
        <f t="shared" si="2"/>
        <v>0</v>
      </c>
      <c r="L16" s="88">
        <f t="shared" si="2"/>
        <v>0</v>
      </c>
      <c r="M16" s="88">
        <f t="shared" si="2"/>
        <v>0</v>
      </c>
      <c r="N16" s="88">
        <f t="shared" si="2"/>
        <v>0</v>
      </c>
      <c r="O16" s="88">
        <f t="shared" si="2"/>
        <v>0</v>
      </c>
      <c r="P16" s="88">
        <f t="shared" si="2"/>
        <v>2489700</v>
      </c>
    </row>
    <row r="17" spans="1:16" ht="39.6" customHeight="1">
      <c r="A17" s="55" t="s">
        <v>141</v>
      </c>
      <c r="B17" s="55" t="s">
        <v>18</v>
      </c>
      <c r="C17" s="55" t="s">
        <v>18</v>
      </c>
      <c r="D17" s="60" t="s">
        <v>140</v>
      </c>
      <c r="E17" s="88">
        <f t="shared" ref="E17:P17" si="3">SUM(E18:E18)</f>
        <v>2489700</v>
      </c>
      <c r="F17" s="88">
        <f t="shared" si="3"/>
        <v>2489700</v>
      </c>
      <c r="G17" s="88">
        <f t="shared" si="3"/>
        <v>0</v>
      </c>
      <c r="H17" s="88">
        <f t="shared" si="3"/>
        <v>0</v>
      </c>
      <c r="I17" s="88">
        <f t="shared" si="3"/>
        <v>0</v>
      </c>
      <c r="J17" s="88">
        <f t="shared" si="3"/>
        <v>0</v>
      </c>
      <c r="K17" s="88">
        <f t="shared" si="3"/>
        <v>0</v>
      </c>
      <c r="L17" s="88">
        <f t="shared" si="3"/>
        <v>0</v>
      </c>
      <c r="M17" s="88">
        <f t="shared" si="3"/>
        <v>0</v>
      </c>
      <c r="N17" s="88">
        <f t="shared" si="3"/>
        <v>0</v>
      </c>
      <c r="O17" s="88">
        <f t="shared" si="3"/>
        <v>0</v>
      </c>
      <c r="P17" s="88">
        <f t="shared" si="3"/>
        <v>2489700</v>
      </c>
    </row>
    <row r="18" spans="1:16" ht="60.6" customHeight="1">
      <c r="A18" s="124" t="s">
        <v>142</v>
      </c>
      <c r="B18" s="124" t="s">
        <v>143</v>
      </c>
      <c r="C18" s="124" t="s">
        <v>36</v>
      </c>
      <c r="D18" s="125" t="s">
        <v>144</v>
      </c>
      <c r="E18" s="83">
        <f>F18+I18</f>
        <v>2489700</v>
      </c>
      <c r="F18" s="83">
        <f>1922100+51200+432200+84200</f>
        <v>2489700</v>
      </c>
      <c r="G18" s="83"/>
      <c r="H18" s="83"/>
      <c r="I18" s="83"/>
      <c r="J18" s="83">
        <f>L18+O18</f>
        <v>0</v>
      </c>
      <c r="K18" s="83"/>
      <c r="L18" s="83"/>
      <c r="M18" s="83"/>
      <c r="N18" s="83"/>
      <c r="O18" s="83"/>
      <c r="P18" s="83">
        <f>E18+J18</f>
        <v>2489700</v>
      </c>
    </row>
    <row r="19" spans="1:16" s="175" customFormat="1" ht="73.900000000000006" customHeight="1">
      <c r="A19" s="55" t="s">
        <v>37</v>
      </c>
      <c r="B19" s="55" t="s">
        <v>18</v>
      </c>
      <c r="C19" s="55" t="s">
        <v>18</v>
      </c>
      <c r="D19" s="60" t="s">
        <v>49</v>
      </c>
      <c r="E19" s="88">
        <f>E20</f>
        <v>563900</v>
      </c>
      <c r="F19" s="88">
        <f>F20</f>
        <v>563900</v>
      </c>
      <c r="G19" s="88">
        <f t="shared" ref="G19:P19" si="4">G20</f>
        <v>0</v>
      </c>
      <c r="H19" s="88">
        <f t="shared" si="4"/>
        <v>0</v>
      </c>
      <c r="I19" s="88">
        <f t="shared" si="4"/>
        <v>0</v>
      </c>
      <c r="J19" s="88">
        <f t="shared" si="4"/>
        <v>0</v>
      </c>
      <c r="K19" s="88">
        <f t="shared" si="4"/>
        <v>0</v>
      </c>
      <c r="L19" s="88">
        <f t="shared" si="4"/>
        <v>0</v>
      </c>
      <c r="M19" s="88">
        <f t="shared" si="4"/>
        <v>0</v>
      </c>
      <c r="N19" s="88">
        <f t="shared" si="4"/>
        <v>0</v>
      </c>
      <c r="O19" s="88">
        <f t="shared" si="4"/>
        <v>0</v>
      </c>
      <c r="P19" s="88">
        <f t="shared" si="4"/>
        <v>563900</v>
      </c>
    </row>
    <row r="20" spans="1:16" s="175" customFormat="1" ht="66" customHeight="1">
      <c r="A20" s="55" t="s">
        <v>38</v>
      </c>
      <c r="B20" s="55" t="s">
        <v>18</v>
      </c>
      <c r="C20" s="55" t="s">
        <v>18</v>
      </c>
      <c r="D20" s="60" t="s">
        <v>49</v>
      </c>
      <c r="E20" s="88">
        <f t="shared" ref="E20:P20" si="5">SUM(E21:E21)</f>
        <v>563900</v>
      </c>
      <c r="F20" s="88">
        <f t="shared" si="5"/>
        <v>563900</v>
      </c>
      <c r="G20" s="88">
        <f t="shared" si="5"/>
        <v>0</v>
      </c>
      <c r="H20" s="88">
        <f t="shared" si="5"/>
        <v>0</v>
      </c>
      <c r="I20" s="88">
        <f t="shared" si="5"/>
        <v>0</v>
      </c>
      <c r="J20" s="88">
        <f t="shared" si="5"/>
        <v>0</v>
      </c>
      <c r="K20" s="88">
        <f t="shared" si="5"/>
        <v>0</v>
      </c>
      <c r="L20" s="88">
        <f t="shared" si="5"/>
        <v>0</v>
      </c>
      <c r="M20" s="88">
        <f t="shared" si="5"/>
        <v>0</v>
      </c>
      <c r="N20" s="88">
        <f t="shared" si="5"/>
        <v>0</v>
      </c>
      <c r="O20" s="88">
        <f t="shared" si="5"/>
        <v>0</v>
      </c>
      <c r="P20" s="88">
        <f t="shared" si="5"/>
        <v>563900</v>
      </c>
    </row>
    <row r="21" spans="1:16" ht="59.45" customHeight="1">
      <c r="A21" s="124" t="s">
        <v>145</v>
      </c>
      <c r="B21" s="124" t="s">
        <v>143</v>
      </c>
      <c r="C21" s="124" t="s">
        <v>36</v>
      </c>
      <c r="D21" s="125" t="s">
        <v>144</v>
      </c>
      <c r="E21" s="83">
        <f>F21+I21</f>
        <v>563900</v>
      </c>
      <c r="F21" s="134">
        <v>563900</v>
      </c>
      <c r="G21" s="83"/>
      <c r="H21" s="83"/>
      <c r="I21" s="83"/>
      <c r="J21" s="83">
        <f>L21+O21</f>
        <v>0</v>
      </c>
      <c r="K21" s="83"/>
      <c r="L21" s="83"/>
      <c r="M21" s="83"/>
      <c r="N21" s="83"/>
      <c r="O21" s="83"/>
      <c r="P21" s="83">
        <f>E21+J21</f>
        <v>563900</v>
      </c>
    </row>
    <row r="22" spans="1:16" s="175" customFormat="1" ht="66.599999999999994" customHeight="1">
      <c r="A22" s="55" t="s">
        <v>124</v>
      </c>
      <c r="B22" s="55" t="s">
        <v>18</v>
      </c>
      <c r="C22" s="55" t="s">
        <v>18</v>
      </c>
      <c r="D22" s="60" t="s">
        <v>125</v>
      </c>
      <c r="E22" s="88">
        <f>E23</f>
        <v>550700</v>
      </c>
      <c r="F22" s="88">
        <f t="shared" ref="F22:P22" si="6">F23</f>
        <v>550700</v>
      </c>
      <c r="G22" s="88">
        <f t="shared" si="6"/>
        <v>0</v>
      </c>
      <c r="H22" s="88">
        <f t="shared" si="6"/>
        <v>0</v>
      </c>
      <c r="I22" s="88">
        <f t="shared" si="6"/>
        <v>0</v>
      </c>
      <c r="J22" s="88">
        <f t="shared" si="6"/>
        <v>0</v>
      </c>
      <c r="K22" s="88">
        <f t="shared" si="6"/>
        <v>0</v>
      </c>
      <c r="L22" s="88">
        <f t="shared" si="6"/>
        <v>0</v>
      </c>
      <c r="M22" s="88">
        <f t="shared" si="6"/>
        <v>0</v>
      </c>
      <c r="N22" s="88">
        <f t="shared" si="6"/>
        <v>0</v>
      </c>
      <c r="O22" s="88">
        <f t="shared" si="6"/>
        <v>0</v>
      </c>
      <c r="P22" s="88">
        <f t="shared" si="6"/>
        <v>550700</v>
      </c>
    </row>
    <row r="23" spans="1:16" s="175" customFormat="1" ht="63.6" customHeight="1">
      <c r="A23" s="55" t="s">
        <v>126</v>
      </c>
      <c r="B23" s="55" t="s">
        <v>18</v>
      </c>
      <c r="C23" s="55" t="s">
        <v>18</v>
      </c>
      <c r="D23" s="60" t="s">
        <v>125</v>
      </c>
      <c r="E23" s="88">
        <f t="shared" ref="E23:P23" si="7">SUM(E24:E24)</f>
        <v>550700</v>
      </c>
      <c r="F23" s="88">
        <f t="shared" si="7"/>
        <v>550700</v>
      </c>
      <c r="G23" s="88">
        <f t="shared" si="7"/>
        <v>0</v>
      </c>
      <c r="H23" s="88">
        <f t="shared" si="7"/>
        <v>0</v>
      </c>
      <c r="I23" s="88">
        <f t="shared" si="7"/>
        <v>0</v>
      </c>
      <c r="J23" s="88">
        <f t="shared" si="7"/>
        <v>0</v>
      </c>
      <c r="K23" s="88">
        <f t="shared" si="7"/>
        <v>0</v>
      </c>
      <c r="L23" s="88">
        <f t="shared" si="7"/>
        <v>0</v>
      </c>
      <c r="M23" s="88">
        <f t="shared" si="7"/>
        <v>0</v>
      </c>
      <c r="N23" s="88">
        <f t="shared" si="7"/>
        <v>0</v>
      </c>
      <c r="O23" s="88">
        <f t="shared" si="7"/>
        <v>0</v>
      </c>
      <c r="P23" s="88">
        <f t="shared" si="7"/>
        <v>550700</v>
      </c>
    </row>
    <row r="24" spans="1:16" ht="76.150000000000006" customHeight="1">
      <c r="A24" s="128" t="s">
        <v>150</v>
      </c>
      <c r="B24" s="124" t="s">
        <v>143</v>
      </c>
      <c r="C24" s="124" t="s">
        <v>36</v>
      </c>
      <c r="D24" s="125" t="s">
        <v>144</v>
      </c>
      <c r="E24" s="83">
        <f>F24+I24</f>
        <v>550700</v>
      </c>
      <c r="F24" s="83">
        <v>550700</v>
      </c>
      <c r="G24" s="83"/>
      <c r="H24" s="83"/>
      <c r="I24" s="83"/>
      <c r="J24" s="83">
        <f>L24+O24</f>
        <v>0</v>
      </c>
      <c r="K24" s="83"/>
      <c r="L24" s="83"/>
      <c r="M24" s="83"/>
      <c r="N24" s="83"/>
      <c r="O24" s="83"/>
      <c r="P24" s="83">
        <f>E24+J24</f>
        <v>550700</v>
      </c>
    </row>
    <row r="25" spans="1:16" ht="64.900000000000006" customHeight="1">
      <c r="A25" s="121" t="s">
        <v>151</v>
      </c>
      <c r="B25" s="55"/>
      <c r="C25" s="135"/>
      <c r="D25" s="136" t="s">
        <v>152</v>
      </c>
      <c r="E25" s="88">
        <f>E26</f>
        <v>615200</v>
      </c>
      <c r="F25" s="88">
        <f t="shared" ref="F25:P25" si="8">F26</f>
        <v>615200</v>
      </c>
      <c r="G25" s="88">
        <f t="shared" si="8"/>
        <v>0</v>
      </c>
      <c r="H25" s="88">
        <f t="shared" si="8"/>
        <v>0</v>
      </c>
      <c r="I25" s="88">
        <f t="shared" si="8"/>
        <v>0</v>
      </c>
      <c r="J25" s="88">
        <f t="shared" si="8"/>
        <v>0</v>
      </c>
      <c r="K25" s="88">
        <f t="shared" si="8"/>
        <v>0</v>
      </c>
      <c r="L25" s="88">
        <f t="shared" si="8"/>
        <v>0</v>
      </c>
      <c r="M25" s="88">
        <f t="shared" si="8"/>
        <v>0</v>
      </c>
      <c r="N25" s="88">
        <f t="shared" si="8"/>
        <v>0</v>
      </c>
      <c r="O25" s="88">
        <f t="shared" si="8"/>
        <v>0</v>
      </c>
      <c r="P25" s="88">
        <f t="shared" si="8"/>
        <v>615200</v>
      </c>
    </row>
    <row r="26" spans="1:16" ht="66" customHeight="1">
      <c r="A26" s="121" t="s">
        <v>153</v>
      </c>
      <c r="B26" s="55"/>
      <c r="C26" s="135"/>
      <c r="D26" s="136" t="s">
        <v>152</v>
      </c>
      <c r="E26" s="88">
        <f t="shared" ref="E26:P26" si="9">SUM(E27:E27)</f>
        <v>615200</v>
      </c>
      <c r="F26" s="88">
        <f t="shared" si="9"/>
        <v>615200</v>
      </c>
      <c r="G26" s="88">
        <f t="shared" si="9"/>
        <v>0</v>
      </c>
      <c r="H26" s="88">
        <f t="shared" si="9"/>
        <v>0</v>
      </c>
      <c r="I26" s="88">
        <f t="shared" si="9"/>
        <v>0</v>
      </c>
      <c r="J26" s="88">
        <f t="shared" si="9"/>
        <v>0</v>
      </c>
      <c r="K26" s="88">
        <f t="shared" si="9"/>
        <v>0</v>
      </c>
      <c r="L26" s="88">
        <f t="shared" si="9"/>
        <v>0</v>
      </c>
      <c r="M26" s="88">
        <f t="shared" si="9"/>
        <v>0</v>
      </c>
      <c r="N26" s="88">
        <f t="shared" si="9"/>
        <v>0</v>
      </c>
      <c r="O26" s="88">
        <f t="shared" si="9"/>
        <v>0</v>
      </c>
      <c r="P26" s="88">
        <f t="shared" si="9"/>
        <v>615200</v>
      </c>
    </row>
    <row r="27" spans="1:16" ht="72.599999999999994" customHeight="1">
      <c r="A27" s="128" t="s">
        <v>160</v>
      </c>
      <c r="B27" s="124" t="s">
        <v>143</v>
      </c>
      <c r="C27" s="124" t="s">
        <v>36</v>
      </c>
      <c r="D27" s="125" t="s">
        <v>144</v>
      </c>
      <c r="E27" s="83">
        <f>F27+I27</f>
        <v>615200</v>
      </c>
      <c r="F27" s="83">
        <v>615200</v>
      </c>
      <c r="G27" s="83"/>
      <c r="H27" s="83"/>
      <c r="I27" s="83"/>
      <c r="J27" s="83">
        <f>L27+O27</f>
        <v>0</v>
      </c>
      <c r="K27" s="83"/>
      <c r="L27" s="83"/>
      <c r="M27" s="83"/>
      <c r="N27" s="83"/>
      <c r="O27" s="83"/>
      <c r="P27" s="83">
        <f>E27+J27</f>
        <v>615200</v>
      </c>
    </row>
    <row r="28" spans="1:16" ht="52.9" customHeight="1">
      <c r="A28" s="55" t="s">
        <v>130</v>
      </c>
      <c r="B28" s="55" t="s">
        <v>18</v>
      </c>
      <c r="C28" s="55" t="s">
        <v>18</v>
      </c>
      <c r="D28" s="60" t="s">
        <v>131</v>
      </c>
      <c r="E28" s="88">
        <f>E29</f>
        <v>241100</v>
      </c>
      <c r="F28" s="88">
        <f t="shared" ref="F28:P28" si="10">F29</f>
        <v>241100</v>
      </c>
      <c r="G28" s="88">
        <f t="shared" si="10"/>
        <v>0</v>
      </c>
      <c r="H28" s="88">
        <f t="shared" si="10"/>
        <v>0</v>
      </c>
      <c r="I28" s="88">
        <f t="shared" si="10"/>
        <v>0</v>
      </c>
      <c r="J28" s="88">
        <f t="shared" si="10"/>
        <v>0</v>
      </c>
      <c r="K28" s="88">
        <f t="shared" si="10"/>
        <v>0</v>
      </c>
      <c r="L28" s="88">
        <f t="shared" si="10"/>
        <v>0</v>
      </c>
      <c r="M28" s="88">
        <f t="shared" si="10"/>
        <v>0</v>
      </c>
      <c r="N28" s="88">
        <f t="shared" si="10"/>
        <v>0</v>
      </c>
      <c r="O28" s="88">
        <f t="shared" si="10"/>
        <v>0</v>
      </c>
      <c r="P28" s="88">
        <f t="shared" si="10"/>
        <v>241100</v>
      </c>
    </row>
    <row r="29" spans="1:16" ht="49.9" customHeight="1">
      <c r="A29" s="55" t="s">
        <v>132</v>
      </c>
      <c r="B29" s="55" t="s">
        <v>18</v>
      </c>
      <c r="C29" s="55" t="s">
        <v>18</v>
      </c>
      <c r="D29" s="60" t="s">
        <v>131</v>
      </c>
      <c r="E29" s="88">
        <f t="shared" ref="E29:P29" si="11">SUM(E30:E30)</f>
        <v>241100</v>
      </c>
      <c r="F29" s="88">
        <f t="shared" si="11"/>
        <v>241100</v>
      </c>
      <c r="G29" s="88">
        <f t="shared" si="11"/>
        <v>0</v>
      </c>
      <c r="H29" s="88">
        <f t="shared" si="11"/>
        <v>0</v>
      </c>
      <c r="I29" s="88">
        <f t="shared" si="11"/>
        <v>0</v>
      </c>
      <c r="J29" s="88">
        <f t="shared" si="11"/>
        <v>0</v>
      </c>
      <c r="K29" s="88">
        <f t="shared" si="11"/>
        <v>0</v>
      </c>
      <c r="L29" s="88">
        <f t="shared" si="11"/>
        <v>0</v>
      </c>
      <c r="M29" s="88">
        <f t="shared" si="11"/>
        <v>0</v>
      </c>
      <c r="N29" s="88">
        <f t="shared" si="11"/>
        <v>0</v>
      </c>
      <c r="O29" s="88">
        <f t="shared" si="11"/>
        <v>0</v>
      </c>
      <c r="P29" s="88">
        <f t="shared" si="11"/>
        <v>241100</v>
      </c>
    </row>
    <row r="30" spans="1:16" ht="70.150000000000006" customHeight="1">
      <c r="A30" s="128" t="s">
        <v>161</v>
      </c>
      <c r="B30" s="124" t="s">
        <v>143</v>
      </c>
      <c r="C30" s="124" t="s">
        <v>36</v>
      </c>
      <c r="D30" s="125" t="s">
        <v>144</v>
      </c>
      <c r="E30" s="83">
        <f>F30+I30</f>
        <v>241100</v>
      </c>
      <c r="F30" s="83">
        <v>241100</v>
      </c>
      <c r="G30" s="83"/>
      <c r="H30" s="83"/>
      <c r="I30" s="83"/>
      <c r="J30" s="83">
        <f>L30+O30</f>
        <v>0</v>
      </c>
      <c r="K30" s="83"/>
      <c r="L30" s="83"/>
      <c r="M30" s="83"/>
      <c r="N30" s="83"/>
      <c r="O30" s="83"/>
      <c r="P30" s="83">
        <f>E30+J30</f>
        <v>241100</v>
      </c>
    </row>
    <row r="31" spans="1:16" ht="56.45" customHeight="1">
      <c r="A31" s="55" t="s">
        <v>108</v>
      </c>
      <c r="B31" s="55" t="s">
        <v>18</v>
      </c>
      <c r="C31" s="55" t="s">
        <v>18</v>
      </c>
      <c r="D31" s="60" t="s">
        <v>109</v>
      </c>
      <c r="E31" s="88">
        <f>E32</f>
        <v>611000</v>
      </c>
      <c r="F31" s="88">
        <f t="shared" ref="F31:P31" si="12">F32</f>
        <v>561000</v>
      </c>
      <c r="G31" s="88">
        <f t="shared" si="12"/>
        <v>0</v>
      </c>
      <c r="H31" s="88">
        <f t="shared" si="12"/>
        <v>0</v>
      </c>
      <c r="I31" s="88">
        <f t="shared" si="12"/>
        <v>50000</v>
      </c>
      <c r="J31" s="88">
        <f t="shared" si="12"/>
        <v>0</v>
      </c>
      <c r="K31" s="88">
        <f t="shared" si="12"/>
        <v>0</v>
      </c>
      <c r="L31" s="88">
        <f t="shared" si="12"/>
        <v>0</v>
      </c>
      <c r="M31" s="88">
        <f t="shared" si="12"/>
        <v>0</v>
      </c>
      <c r="N31" s="88">
        <f t="shared" si="12"/>
        <v>0</v>
      </c>
      <c r="O31" s="88">
        <f t="shared" si="12"/>
        <v>0</v>
      </c>
      <c r="P31" s="88">
        <f t="shared" si="12"/>
        <v>611000</v>
      </c>
    </row>
    <row r="32" spans="1:16" ht="50.45" customHeight="1">
      <c r="A32" s="55" t="s">
        <v>110</v>
      </c>
      <c r="B32" s="55" t="s">
        <v>18</v>
      </c>
      <c r="C32" s="55" t="s">
        <v>18</v>
      </c>
      <c r="D32" s="60" t="s">
        <v>109</v>
      </c>
      <c r="E32" s="88">
        <f t="shared" ref="E32:P32" si="13">SUM(E33:E33)</f>
        <v>611000</v>
      </c>
      <c r="F32" s="88">
        <f t="shared" si="13"/>
        <v>561000</v>
      </c>
      <c r="G32" s="88">
        <f t="shared" si="13"/>
        <v>0</v>
      </c>
      <c r="H32" s="88">
        <f t="shared" si="13"/>
        <v>0</v>
      </c>
      <c r="I32" s="88">
        <f t="shared" si="13"/>
        <v>50000</v>
      </c>
      <c r="J32" s="88">
        <f t="shared" si="13"/>
        <v>0</v>
      </c>
      <c r="K32" s="88">
        <f t="shared" si="13"/>
        <v>0</v>
      </c>
      <c r="L32" s="88">
        <f t="shared" si="13"/>
        <v>0</v>
      </c>
      <c r="M32" s="88">
        <f t="shared" si="13"/>
        <v>0</v>
      </c>
      <c r="N32" s="88">
        <f t="shared" si="13"/>
        <v>0</v>
      </c>
      <c r="O32" s="88">
        <f t="shared" si="13"/>
        <v>0</v>
      </c>
      <c r="P32" s="88">
        <f t="shared" si="13"/>
        <v>611000</v>
      </c>
    </row>
    <row r="33" spans="1:16" ht="66.599999999999994" customHeight="1">
      <c r="A33" s="128" t="s">
        <v>162</v>
      </c>
      <c r="B33" s="124" t="s">
        <v>143</v>
      </c>
      <c r="C33" s="124" t="s">
        <v>36</v>
      </c>
      <c r="D33" s="125" t="s">
        <v>144</v>
      </c>
      <c r="E33" s="83">
        <f>F33+I33</f>
        <v>611000</v>
      </c>
      <c r="F33" s="83">
        <v>561000</v>
      </c>
      <c r="G33" s="83"/>
      <c r="H33" s="83"/>
      <c r="I33" s="83">
        <v>50000</v>
      </c>
      <c r="J33" s="83">
        <f>L33+O33</f>
        <v>0</v>
      </c>
      <c r="K33" s="87"/>
      <c r="L33" s="83"/>
      <c r="M33" s="83"/>
      <c r="N33" s="83"/>
      <c r="O33" s="83"/>
      <c r="P33" s="83">
        <f>E33+J33</f>
        <v>611000</v>
      </c>
    </row>
    <row r="34" spans="1:16" ht="90" customHeight="1">
      <c r="A34" s="55" t="s">
        <v>133</v>
      </c>
      <c r="B34" s="55" t="s">
        <v>18</v>
      </c>
      <c r="C34" s="55" t="s">
        <v>18</v>
      </c>
      <c r="D34" s="60" t="s">
        <v>134</v>
      </c>
      <c r="E34" s="88">
        <f>E35</f>
        <v>212800</v>
      </c>
      <c r="F34" s="88">
        <f t="shared" ref="F34:P34" si="14">F35</f>
        <v>212800</v>
      </c>
      <c r="G34" s="88">
        <f t="shared" si="14"/>
        <v>0</v>
      </c>
      <c r="H34" s="88">
        <f t="shared" si="14"/>
        <v>0</v>
      </c>
      <c r="I34" s="88">
        <f t="shared" si="14"/>
        <v>0</v>
      </c>
      <c r="J34" s="88">
        <f t="shared" si="14"/>
        <v>0</v>
      </c>
      <c r="K34" s="88">
        <f t="shared" si="14"/>
        <v>0</v>
      </c>
      <c r="L34" s="88">
        <f t="shared" si="14"/>
        <v>0</v>
      </c>
      <c r="M34" s="88">
        <f t="shared" si="14"/>
        <v>0</v>
      </c>
      <c r="N34" s="88">
        <f t="shared" si="14"/>
        <v>0</v>
      </c>
      <c r="O34" s="88">
        <f t="shared" si="14"/>
        <v>0</v>
      </c>
      <c r="P34" s="88">
        <f t="shared" si="14"/>
        <v>212800</v>
      </c>
    </row>
    <row r="35" spans="1:16" ht="90" customHeight="1">
      <c r="A35" s="55" t="s">
        <v>135</v>
      </c>
      <c r="B35" s="55" t="s">
        <v>18</v>
      </c>
      <c r="C35" s="55" t="s">
        <v>18</v>
      </c>
      <c r="D35" s="60" t="s">
        <v>134</v>
      </c>
      <c r="E35" s="88">
        <f t="shared" ref="E35:P35" si="15">SUM(E36:E36)</f>
        <v>212800</v>
      </c>
      <c r="F35" s="88">
        <f t="shared" si="15"/>
        <v>212800</v>
      </c>
      <c r="G35" s="88">
        <f t="shared" si="15"/>
        <v>0</v>
      </c>
      <c r="H35" s="88">
        <f t="shared" si="15"/>
        <v>0</v>
      </c>
      <c r="I35" s="88">
        <f t="shared" si="15"/>
        <v>0</v>
      </c>
      <c r="J35" s="88">
        <f t="shared" si="15"/>
        <v>0</v>
      </c>
      <c r="K35" s="88">
        <f t="shared" si="15"/>
        <v>0</v>
      </c>
      <c r="L35" s="88">
        <f t="shared" si="15"/>
        <v>0</v>
      </c>
      <c r="M35" s="88">
        <f t="shared" si="15"/>
        <v>0</v>
      </c>
      <c r="N35" s="88">
        <f t="shared" si="15"/>
        <v>0</v>
      </c>
      <c r="O35" s="88">
        <f t="shared" si="15"/>
        <v>0</v>
      </c>
      <c r="P35" s="88">
        <f t="shared" si="15"/>
        <v>212800</v>
      </c>
    </row>
    <row r="36" spans="1:16" ht="64.900000000000006" customHeight="1">
      <c r="A36" s="128" t="s">
        <v>163</v>
      </c>
      <c r="B36" s="124" t="s">
        <v>143</v>
      </c>
      <c r="C36" s="124" t="s">
        <v>36</v>
      </c>
      <c r="D36" s="125" t="s">
        <v>144</v>
      </c>
      <c r="E36" s="83">
        <f>F36+I36</f>
        <v>212800</v>
      </c>
      <c r="F36" s="83">
        <v>212800</v>
      </c>
      <c r="G36" s="83"/>
      <c r="H36" s="83"/>
      <c r="I36" s="83"/>
      <c r="J36" s="83">
        <f>L36+O36</f>
        <v>0</v>
      </c>
      <c r="K36" s="83"/>
      <c r="L36" s="83"/>
      <c r="M36" s="83"/>
      <c r="N36" s="83"/>
      <c r="O36" s="83"/>
      <c r="P36" s="83">
        <f>E36+J36</f>
        <v>212800</v>
      </c>
    </row>
    <row r="37" spans="1:16" ht="65.45" customHeight="1">
      <c r="A37" s="55" t="s">
        <v>105</v>
      </c>
      <c r="B37" s="55" t="s">
        <v>18</v>
      </c>
      <c r="C37" s="55" t="s">
        <v>18</v>
      </c>
      <c r="D37" s="60" t="s">
        <v>106</v>
      </c>
      <c r="E37" s="88">
        <f>E38</f>
        <v>302400</v>
      </c>
      <c r="F37" s="88">
        <f t="shared" ref="F37:P38" si="16">F38</f>
        <v>302400</v>
      </c>
      <c r="G37" s="88">
        <f t="shared" si="16"/>
        <v>0</v>
      </c>
      <c r="H37" s="88">
        <f t="shared" si="16"/>
        <v>0</v>
      </c>
      <c r="I37" s="88">
        <f t="shared" si="16"/>
        <v>0</v>
      </c>
      <c r="J37" s="88">
        <f t="shared" si="16"/>
        <v>0</v>
      </c>
      <c r="K37" s="88">
        <f t="shared" si="16"/>
        <v>0</v>
      </c>
      <c r="L37" s="88">
        <f t="shared" si="16"/>
        <v>0</v>
      </c>
      <c r="M37" s="88">
        <f t="shared" si="16"/>
        <v>0</v>
      </c>
      <c r="N37" s="88">
        <f t="shared" si="16"/>
        <v>0</v>
      </c>
      <c r="O37" s="88">
        <f t="shared" si="16"/>
        <v>0</v>
      </c>
      <c r="P37" s="88">
        <f t="shared" si="16"/>
        <v>302400</v>
      </c>
    </row>
    <row r="38" spans="1:16" ht="61.9" customHeight="1">
      <c r="A38" s="55" t="s">
        <v>107</v>
      </c>
      <c r="B38" s="55" t="s">
        <v>18</v>
      </c>
      <c r="C38" s="55" t="s">
        <v>18</v>
      </c>
      <c r="D38" s="60" t="s">
        <v>106</v>
      </c>
      <c r="E38" s="88">
        <f>E39</f>
        <v>302400</v>
      </c>
      <c r="F38" s="88">
        <f t="shared" si="16"/>
        <v>302400</v>
      </c>
      <c r="G38" s="88">
        <f t="shared" si="16"/>
        <v>0</v>
      </c>
      <c r="H38" s="88">
        <f t="shared" si="16"/>
        <v>0</v>
      </c>
      <c r="I38" s="88">
        <f t="shared" si="16"/>
        <v>0</v>
      </c>
      <c r="J38" s="88">
        <f t="shared" si="16"/>
        <v>0</v>
      </c>
      <c r="K38" s="88">
        <f t="shared" si="16"/>
        <v>0</v>
      </c>
      <c r="L38" s="88">
        <f t="shared" si="16"/>
        <v>0</v>
      </c>
      <c r="M38" s="88">
        <f t="shared" si="16"/>
        <v>0</v>
      </c>
      <c r="N38" s="88">
        <f t="shared" si="16"/>
        <v>0</v>
      </c>
      <c r="O38" s="88">
        <f t="shared" si="16"/>
        <v>0</v>
      </c>
      <c r="P38" s="88">
        <f t="shared" si="16"/>
        <v>302400</v>
      </c>
    </row>
    <row r="39" spans="1:16" ht="64.900000000000006" customHeight="1">
      <c r="A39" s="128" t="s">
        <v>164</v>
      </c>
      <c r="B39" s="124" t="s">
        <v>143</v>
      </c>
      <c r="C39" s="124" t="s">
        <v>36</v>
      </c>
      <c r="D39" s="125" t="s">
        <v>144</v>
      </c>
      <c r="E39" s="83">
        <f>F39+I39</f>
        <v>302400</v>
      </c>
      <c r="F39" s="83">
        <v>302400</v>
      </c>
      <c r="G39" s="83"/>
      <c r="H39" s="83"/>
      <c r="I39" s="83"/>
      <c r="J39" s="83">
        <f>L39+O39</f>
        <v>0</v>
      </c>
      <c r="K39" s="83"/>
      <c r="L39" s="83"/>
      <c r="M39" s="83"/>
      <c r="N39" s="83"/>
      <c r="O39" s="83"/>
      <c r="P39" s="83">
        <f>E39+J39</f>
        <v>302400</v>
      </c>
    </row>
    <row r="40" spans="1:16" ht="96.6" customHeight="1">
      <c r="A40" s="55" t="s">
        <v>76</v>
      </c>
      <c r="B40" s="55" t="s">
        <v>18</v>
      </c>
      <c r="C40" s="55" t="s">
        <v>18</v>
      </c>
      <c r="D40" s="60" t="s">
        <v>136</v>
      </c>
      <c r="E40" s="88">
        <f>E41</f>
        <v>398600</v>
      </c>
      <c r="F40" s="88">
        <f t="shared" ref="F40:P40" si="17">F41</f>
        <v>398600</v>
      </c>
      <c r="G40" s="88">
        <f t="shared" si="17"/>
        <v>0</v>
      </c>
      <c r="H40" s="88">
        <f t="shared" si="17"/>
        <v>0</v>
      </c>
      <c r="I40" s="88">
        <f t="shared" si="17"/>
        <v>0</v>
      </c>
      <c r="J40" s="88">
        <f t="shared" si="17"/>
        <v>0</v>
      </c>
      <c r="K40" s="88">
        <f t="shared" si="17"/>
        <v>0</v>
      </c>
      <c r="L40" s="88">
        <f t="shared" si="17"/>
        <v>0</v>
      </c>
      <c r="M40" s="88">
        <f t="shared" si="17"/>
        <v>0</v>
      </c>
      <c r="N40" s="88">
        <f t="shared" si="17"/>
        <v>0</v>
      </c>
      <c r="O40" s="88">
        <f t="shared" si="17"/>
        <v>0</v>
      </c>
      <c r="P40" s="88">
        <f t="shared" si="17"/>
        <v>398600</v>
      </c>
    </row>
    <row r="41" spans="1:16" ht="91.9" customHeight="1">
      <c r="A41" s="55" t="s">
        <v>78</v>
      </c>
      <c r="B41" s="55" t="s">
        <v>18</v>
      </c>
      <c r="C41" s="55" t="s">
        <v>18</v>
      </c>
      <c r="D41" s="60" t="s">
        <v>136</v>
      </c>
      <c r="E41" s="88">
        <f t="shared" ref="E41:P41" si="18">SUM(E42:E42)</f>
        <v>398600</v>
      </c>
      <c r="F41" s="88">
        <f t="shared" si="18"/>
        <v>398600</v>
      </c>
      <c r="G41" s="88">
        <f t="shared" si="18"/>
        <v>0</v>
      </c>
      <c r="H41" s="88">
        <f t="shared" si="18"/>
        <v>0</v>
      </c>
      <c r="I41" s="88">
        <f t="shared" si="18"/>
        <v>0</v>
      </c>
      <c r="J41" s="88">
        <f t="shared" si="18"/>
        <v>0</v>
      </c>
      <c r="K41" s="88">
        <f t="shared" si="18"/>
        <v>0</v>
      </c>
      <c r="L41" s="88">
        <f t="shared" si="18"/>
        <v>0</v>
      </c>
      <c r="M41" s="88">
        <f t="shared" si="18"/>
        <v>0</v>
      </c>
      <c r="N41" s="88">
        <f t="shared" si="18"/>
        <v>0</v>
      </c>
      <c r="O41" s="88">
        <f t="shared" si="18"/>
        <v>0</v>
      </c>
      <c r="P41" s="88">
        <f t="shared" si="18"/>
        <v>398600</v>
      </c>
    </row>
    <row r="42" spans="1:16" ht="61.15" customHeight="1">
      <c r="A42" s="128" t="s">
        <v>165</v>
      </c>
      <c r="B42" s="124" t="s">
        <v>143</v>
      </c>
      <c r="C42" s="124" t="s">
        <v>36</v>
      </c>
      <c r="D42" s="125" t="s">
        <v>144</v>
      </c>
      <c r="E42" s="83">
        <f>F42+I42</f>
        <v>398600</v>
      </c>
      <c r="F42" s="83">
        <v>398600</v>
      </c>
      <c r="G42" s="83"/>
      <c r="H42" s="83"/>
      <c r="I42" s="83"/>
      <c r="J42" s="83">
        <f>L42+O42</f>
        <v>0</v>
      </c>
      <c r="K42" s="83"/>
      <c r="L42" s="83"/>
      <c r="M42" s="83"/>
      <c r="N42" s="83"/>
      <c r="O42" s="83"/>
      <c r="P42" s="83">
        <f>E42+J42</f>
        <v>398600</v>
      </c>
    </row>
    <row r="43" spans="1:16" ht="67.900000000000006" customHeight="1">
      <c r="A43" s="55" t="s">
        <v>166</v>
      </c>
      <c r="B43" s="55" t="s">
        <v>18</v>
      </c>
      <c r="C43" s="55" t="s">
        <v>18</v>
      </c>
      <c r="D43" s="60" t="s">
        <v>167</v>
      </c>
      <c r="E43" s="88">
        <f>E44</f>
        <v>208800</v>
      </c>
      <c r="F43" s="88">
        <f t="shared" ref="F43:P43" si="19">F44</f>
        <v>208800</v>
      </c>
      <c r="G43" s="88">
        <f t="shared" si="19"/>
        <v>0</v>
      </c>
      <c r="H43" s="88">
        <f t="shared" si="19"/>
        <v>0</v>
      </c>
      <c r="I43" s="88">
        <f t="shared" si="19"/>
        <v>0</v>
      </c>
      <c r="J43" s="88">
        <f t="shared" si="19"/>
        <v>0</v>
      </c>
      <c r="K43" s="88">
        <f t="shared" si="19"/>
        <v>0</v>
      </c>
      <c r="L43" s="88">
        <f t="shared" si="19"/>
        <v>0</v>
      </c>
      <c r="M43" s="88">
        <f t="shared" si="19"/>
        <v>0</v>
      </c>
      <c r="N43" s="88">
        <f t="shared" si="19"/>
        <v>0</v>
      </c>
      <c r="O43" s="88">
        <f t="shared" si="19"/>
        <v>0</v>
      </c>
      <c r="P43" s="88">
        <f t="shared" si="19"/>
        <v>208800</v>
      </c>
    </row>
    <row r="44" spans="1:16" ht="64.900000000000006" customHeight="1">
      <c r="A44" s="55" t="s">
        <v>168</v>
      </c>
      <c r="B44" s="55" t="s">
        <v>18</v>
      </c>
      <c r="C44" s="55" t="s">
        <v>18</v>
      </c>
      <c r="D44" s="60" t="s">
        <v>167</v>
      </c>
      <c r="E44" s="88">
        <f t="shared" ref="E44:P44" si="20">SUM(E45:E45)</f>
        <v>208800</v>
      </c>
      <c r="F44" s="88">
        <f t="shared" si="20"/>
        <v>208800</v>
      </c>
      <c r="G44" s="88">
        <f t="shared" si="20"/>
        <v>0</v>
      </c>
      <c r="H44" s="88">
        <f t="shared" si="20"/>
        <v>0</v>
      </c>
      <c r="I44" s="88">
        <f t="shared" si="20"/>
        <v>0</v>
      </c>
      <c r="J44" s="88">
        <f t="shared" si="20"/>
        <v>0</v>
      </c>
      <c r="K44" s="88">
        <f t="shared" si="20"/>
        <v>0</v>
      </c>
      <c r="L44" s="88">
        <f t="shared" si="20"/>
        <v>0</v>
      </c>
      <c r="M44" s="88">
        <f t="shared" si="20"/>
        <v>0</v>
      </c>
      <c r="N44" s="88">
        <f t="shared" si="20"/>
        <v>0</v>
      </c>
      <c r="O44" s="88">
        <f t="shared" si="20"/>
        <v>0</v>
      </c>
      <c r="P44" s="88">
        <f t="shared" si="20"/>
        <v>208800</v>
      </c>
    </row>
    <row r="45" spans="1:16" ht="66.599999999999994" customHeight="1">
      <c r="A45" s="128" t="s">
        <v>169</v>
      </c>
      <c r="B45" s="124" t="s">
        <v>143</v>
      </c>
      <c r="C45" s="124" t="s">
        <v>36</v>
      </c>
      <c r="D45" s="125" t="s">
        <v>144</v>
      </c>
      <c r="E45" s="83">
        <f>F45+I45</f>
        <v>208800</v>
      </c>
      <c r="F45" s="83">
        <v>208800</v>
      </c>
      <c r="G45" s="83"/>
      <c r="H45" s="83"/>
      <c r="I45" s="83"/>
      <c r="J45" s="83">
        <f>L45+O45</f>
        <v>0</v>
      </c>
      <c r="K45" s="83"/>
      <c r="L45" s="83"/>
      <c r="M45" s="83"/>
      <c r="N45" s="83"/>
      <c r="O45" s="83"/>
      <c r="P45" s="83">
        <f>E45+J45</f>
        <v>208800</v>
      </c>
    </row>
    <row r="46" spans="1:16" ht="67.900000000000006" customHeight="1">
      <c r="A46" s="55" t="s">
        <v>170</v>
      </c>
      <c r="B46" s="55" t="s">
        <v>18</v>
      </c>
      <c r="C46" s="55" t="s">
        <v>18</v>
      </c>
      <c r="D46" s="60" t="s">
        <v>171</v>
      </c>
      <c r="E46" s="88">
        <f>E47</f>
        <v>520300</v>
      </c>
      <c r="F46" s="88">
        <f t="shared" ref="F46:P47" si="21">F47</f>
        <v>520300</v>
      </c>
      <c r="G46" s="88">
        <f t="shared" si="21"/>
        <v>0</v>
      </c>
      <c r="H46" s="88">
        <f t="shared" si="21"/>
        <v>0</v>
      </c>
      <c r="I46" s="88">
        <f t="shared" si="21"/>
        <v>0</v>
      </c>
      <c r="J46" s="88">
        <f t="shared" si="21"/>
        <v>0</v>
      </c>
      <c r="K46" s="88">
        <f t="shared" si="21"/>
        <v>0</v>
      </c>
      <c r="L46" s="88">
        <f t="shared" si="21"/>
        <v>0</v>
      </c>
      <c r="M46" s="88">
        <f t="shared" si="21"/>
        <v>0</v>
      </c>
      <c r="N46" s="88">
        <f t="shared" si="21"/>
        <v>0</v>
      </c>
      <c r="O46" s="88">
        <f t="shared" si="21"/>
        <v>0</v>
      </c>
      <c r="P46" s="88">
        <f t="shared" si="21"/>
        <v>520300</v>
      </c>
    </row>
    <row r="47" spans="1:16" ht="61.15" customHeight="1">
      <c r="A47" s="55" t="s">
        <v>172</v>
      </c>
      <c r="B47" s="55" t="s">
        <v>18</v>
      </c>
      <c r="C47" s="55" t="s">
        <v>18</v>
      </c>
      <c r="D47" s="60" t="s">
        <v>171</v>
      </c>
      <c r="E47" s="88">
        <f>E48</f>
        <v>520300</v>
      </c>
      <c r="F47" s="88">
        <f t="shared" si="21"/>
        <v>520300</v>
      </c>
      <c r="G47" s="88">
        <f t="shared" si="21"/>
        <v>0</v>
      </c>
      <c r="H47" s="88">
        <f t="shared" si="21"/>
        <v>0</v>
      </c>
      <c r="I47" s="88">
        <f t="shared" si="21"/>
        <v>0</v>
      </c>
      <c r="J47" s="88">
        <f t="shared" si="21"/>
        <v>0</v>
      </c>
      <c r="K47" s="88">
        <f t="shared" si="21"/>
        <v>0</v>
      </c>
      <c r="L47" s="88">
        <f t="shared" si="21"/>
        <v>0</v>
      </c>
      <c r="M47" s="88">
        <f t="shared" si="21"/>
        <v>0</v>
      </c>
      <c r="N47" s="88">
        <f t="shared" si="21"/>
        <v>0</v>
      </c>
      <c r="O47" s="88">
        <f t="shared" si="21"/>
        <v>0</v>
      </c>
      <c r="P47" s="88">
        <f t="shared" si="21"/>
        <v>520300</v>
      </c>
    </row>
    <row r="48" spans="1:16" ht="64.150000000000006" customHeight="1">
      <c r="A48" s="128" t="s">
        <v>173</v>
      </c>
      <c r="B48" s="124" t="s">
        <v>143</v>
      </c>
      <c r="C48" s="124" t="s">
        <v>36</v>
      </c>
      <c r="D48" s="125" t="s">
        <v>144</v>
      </c>
      <c r="E48" s="83">
        <f>F48+I48</f>
        <v>520300</v>
      </c>
      <c r="F48" s="83">
        <v>520300</v>
      </c>
      <c r="G48" s="83"/>
      <c r="H48" s="83"/>
      <c r="I48" s="83"/>
      <c r="J48" s="83">
        <f>L48+O48</f>
        <v>0</v>
      </c>
      <c r="K48" s="83"/>
      <c r="L48" s="83"/>
      <c r="M48" s="83"/>
      <c r="N48" s="83"/>
      <c r="O48" s="83"/>
      <c r="P48" s="83">
        <f>E48+J48</f>
        <v>520300</v>
      </c>
    </row>
    <row r="49" spans="1:16" ht="58.15" customHeight="1">
      <c r="A49" s="55" t="s">
        <v>174</v>
      </c>
      <c r="B49" s="55" t="s">
        <v>18</v>
      </c>
      <c r="C49" s="55" t="s">
        <v>18</v>
      </c>
      <c r="D49" s="60" t="s">
        <v>175</v>
      </c>
      <c r="E49" s="88">
        <f>E50</f>
        <v>568400</v>
      </c>
      <c r="F49" s="88">
        <f t="shared" ref="F49:P50" si="22">F50</f>
        <v>348400</v>
      </c>
      <c r="G49" s="88">
        <f t="shared" si="22"/>
        <v>0</v>
      </c>
      <c r="H49" s="88">
        <f t="shared" si="22"/>
        <v>0</v>
      </c>
      <c r="I49" s="88">
        <f t="shared" si="22"/>
        <v>220000</v>
      </c>
      <c r="J49" s="88">
        <f t="shared" si="22"/>
        <v>0</v>
      </c>
      <c r="K49" s="88">
        <f t="shared" si="22"/>
        <v>0</v>
      </c>
      <c r="L49" s="88">
        <f t="shared" si="22"/>
        <v>0</v>
      </c>
      <c r="M49" s="88">
        <f t="shared" si="22"/>
        <v>0</v>
      </c>
      <c r="N49" s="88">
        <f t="shared" si="22"/>
        <v>0</v>
      </c>
      <c r="O49" s="88">
        <f t="shared" si="22"/>
        <v>0</v>
      </c>
      <c r="P49" s="88">
        <f t="shared" si="22"/>
        <v>568400</v>
      </c>
    </row>
    <row r="50" spans="1:16" ht="64.150000000000006" customHeight="1">
      <c r="A50" s="55" t="s">
        <v>176</v>
      </c>
      <c r="B50" s="55" t="s">
        <v>18</v>
      </c>
      <c r="C50" s="55" t="s">
        <v>18</v>
      </c>
      <c r="D50" s="60" t="s">
        <v>175</v>
      </c>
      <c r="E50" s="88">
        <f>E51</f>
        <v>568400</v>
      </c>
      <c r="F50" s="88">
        <f t="shared" si="22"/>
        <v>348400</v>
      </c>
      <c r="G50" s="88">
        <f t="shared" si="22"/>
        <v>0</v>
      </c>
      <c r="H50" s="88">
        <f t="shared" si="22"/>
        <v>0</v>
      </c>
      <c r="I50" s="88">
        <f t="shared" si="22"/>
        <v>220000</v>
      </c>
      <c r="J50" s="88">
        <f t="shared" si="22"/>
        <v>0</v>
      </c>
      <c r="K50" s="88">
        <f t="shared" si="22"/>
        <v>0</v>
      </c>
      <c r="L50" s="88">
        <f t="shared" si="22"/>
        <v>0</v>
      </c>
      <c r="M50" s="88">
        <f t="shared" si="22"/>
        <v>0</v>
      </c>
      <c r="N50" s="88">
        <f t="shared" si="22"/>
        <v>0</v>
      </c>
      <c r="O50" s="88">
        <f t="shared" si="22"/>
        <v>0</v>
      </c>
      <c r="P50" s="88">
        <f t="shared" si="22"/>
        <v>568400</v>
      </c>
    </row>
    <row r="51" spans="1:16" ht="66" customHeight="1">
      <c r="A51" s="128" t="s">
        <v>177</v>
      </c>
      <c r="B51" s="124" t="s">
        <v>143</v>
      </c>
      <c r="C51" s="124" t="s">
        <v>36</v>
      </c>
      <c r="D51" s="125" t="s">
        <v>144</v>
      </c>
      <c r="E51" s="83">
        <f>F51+I51</f>
        <v>568400</v>
      </c>
      <c r="F51" s="83">
        <f>268400+80000</f>
        <v>348400</v>
      </c>
      <c r="G51" s="83"/>
      <c r="H51" s="83"/>
      <c r="I51" s="83">
        <v>220000</v>
      </c>
      <c r="J51" s="83">
        <f>L51+O51</f>
        <v>0</v>
      </c>
      <c r="K51" s="83"/>
      <c r="L51" s="83"/>
      <c r="M51" s="83"/>
      <c r="N51" s="83"/>
      <c r="O51" s="83"/>
      <c r="P51" s="83">
        <f>E51+J51</f>
        <v>568400</v>
      </c>
    </row>
    <row r="52" spans="1:16" ht="69" customHeight="1">
      <c r="A52" s="55" t="s">
        <v>178</v>
      </c>
      <c r="B52" s="55" t="s">
        <v>18</v>
      </c>
      <c r="C52" s="55" t="s">
        <v>18</v>
      </c>
      <c r="D52" s="60" t="s">
        <v>179</v>
      </c>
      <c r="E52" s="88">
        <f>E53</f>
        <v>199800</v>
      </c>
      <c r="F52" s="88">
        <f t="shared" ref="F52:P53" si="23">F53</f>
        <v>199800</v>
      </c>
      <c r="G52" s="88">
        <f t="shared" si="23"/>
        <v>0</v>
      </c>
      <c r="H52" s="88">
        <f t="shared" si="23"/>
        <v>0</v>
      </c>
      <c r="I52" s="88">
        <f t="shared" si="23"/>
        <v>0</v>
      </c>
      <c r="J52" s="88">
        <f t="shared" si="23"/>
        <v>0</v>
      </c>
      <c r="K52" s="88">
        <f t="shared" si="23"/>
        <v>0</v>
      </c>
      <c r="L52" s="88">
        <f t="shared" si="23"/>
        <v>0</v>
      </c>
      <c r="M52" s="88">
        <f t="shared" si="23"/>
        <v>0</v>
      </c>
      <c r="N52" s="88">
        <f t="shared" si="23"/>
        <v>0</v>
      </c>
      <c r="O52" s="88">
        <f t="shared" si="23"/>
        <v>0</v>
      </c>
      <c r="P52" s="88">
        <f t="shared" si="23"/>
        <v>199800</v>
      </c>
    </row>
    <row r="53" spans="1:16" ht="52.9" customHeight="1">
      <c r="A53" s="55" t="s">
        <v>180</v>
      </c>
      <c r="B53" s="55" t="s">
        <v>18</v>
      </c>
      <c r="C53" s="55" t="s">
        <v>18</v>
      </c>
      <c r="D53" s="60" t="s">
        <v>179</v>
      </c>
      <c r="E53" s="88">
        <f>E54</f>
        <v>199800</v>
      </c>
      <c r="F53" s="88">
        <f t="shared" si="23"/>
        <v>199800</v>
      </c>
      <c r="G53" s="88">
        <f t="shared" si="23"/>
        <v>0</v>
      </c>
      <c r="H53" s="88">
        <f t="shared" si="23"/>
        <v>0</v>
      </c>
      <c r="I53" s="88">
        <f t="shared" si="23"/>
        <v>0</v>
      </c>
      <c r="J53" s="88">
        <f t="shared" si="23"/>
        <v>0</v>
      </c>
      <c r="K53" s="88">
        <f t="shared" si="23"/>
        <v>0</v>
      </c>
      <c r="L53" s="88">
        <f t="shared" si="23"/>
        <v>0</v>
      </c>
      <c r="M53" s="88">
        <f t="shared" si="23"/>
        <v>0</v>
      </c>
      <c r="N53" s="88">
        <f t="shared" si="23"/>
        <v>0</v>
      </c>
      <c r="O53" s="88">
        <f t="shared" si="23"/>
        <v>0</v>
      </c>
      <c r="P53" s="88">
        <f t="shared" si="23"/>
        <v>199800</v>
      </c>
    </row>
    <row r="54" spans="1:16" ht="61.15" customHeight="1">
      <c r="A54" s="128" t="s">
        <v>184</v>
      </c>
      <c r="B54" s="124" t="s">
        <v>143</v>
      </c>
      <c r="C54" s="124" t="s">
        <v>36</v>
      </c>
      <c r="D54" s="125" t="s">
        <v>144</v>
      </c>
      <c r="E54" s="83">
        <f>F54+I54</f>
        <v>199800</v>
      </c>
      <c r="F54" s="83">
        <v>199800</v>
      </c>
      <c r="G54" s="83"/>
      <c r="H54" s="83"/>
      <c r="I54" s="83"/>
      <c r="J54" s="83">
        <f>L54+O54</f>
        <v>0</v>
      </c>
      <c r="K54" s="83"/>
      <c r="L54" s="83"/>
      <c r="M54" s="83"/>
      <c r="N54" s="83"/>
      <c r="O54" s="83"/>
      <c r="P54" s="83">
        <f>E54+J54</f>
        <v>199800</v>
      </c>
    </row>
    <row r="55" spans="1:16" ht="69.599999999999994" customHeight="1">
      <c r="A55" s="55" t="s">
        <v>181</v>
      </c>
      <c r="B55" s="55" t="s">
        <v>18</v>
      </c>
      <c r="C55" s="55" t="s">
        <v>18</v>
      </c>
      <c r="D55" s="60" t="s">
        <v>182</v>
      </c>
      <c r="E55" s="88">
        <f>E56</f>
        <v>273000</v>
      </c>
      <c r="F55" s="88">
        <f t="shared" ref="F55:P55" si="24">F56</f>
        <v>273000</v>
      </c>
      <c r="G55" s="88">
        <f t="shared" si="24"/>
        <v>0</v>
      </c>
      <c r="H55" s="88">
        <f t="shared" si="24"/>
        <v>0</v>
      </c>
      <c r="I55" s="88">
        <f t="shared" si="24"/>
        <v>0</v>
      </c>
      <c r="J55" s="88">
        <f t="shared" si="24"/>
        <v>0</v>
      </c>
      <c r="K55" s="88">
        <f t="shared" si="24"/>
        <v>0</v>
      </c>
      <c r="L55" s="88">
        <f t="shared" si="24"/>
        <v>0</v>
      </c>
      <c r="M55" s="88">
        <f t="shared" si="24"/>
        <v>0</v>
      </c>
      <c r="N55" s="88">
        <f t="shared" si="24"/>
        <v>0</v>
      </c>
      <c r="O55" s="88">
        <f t="shared" si="24"/>
        <v>0</v>
      </c>
      <c r="P55" s="88">
        <f t="shared" si="24"/>
        <v>273000</v>
      </c>
    </row>
    <row r="56" spans="1:16" ht="62.45" customHeight="1">
      <c r="A56" s="55" t="s">
        <v>183</v>
      </c>
      <c r="B56" s="55" t="s">
        <v>18</v>
      </c>
      <c r="C56" s="55" t="s">
        <v>18</v>
      </c>
      <c r="D56" s="60" t="s">
        <v>182</v>
      </c>
      <c r="E56" s="88">
        <f t="shared" ref="E56:P56" si="25">SUM(E57:E57)</f>
        <v>273000</v>
      </c>
      <c r="F56" s="88">
        <f t="shared" si="25"/>
        <v>273000</v>
      </c>
      <c r="G56" s="88">
        <f t="shared" si="25"/>
        <v>0</v>
      </c>
      <c r="H56" s="88">
        <f t="shared" si="25"/>
        <v>0</v>
      </c>
      <c r="I56" s="88">
        <f t="shared" si="25"/>
        <v>0</v>
      </c>
      <c r="J56" s="88">
        <f t="shared" si="25"/>
        <v>0</v>
      </c>
      <c r="K56" s="88">
        <f t="shared" si="25"/>
        <v>0</v>
      </c>
      <c r="L56" s="88">
        <f t="shared" si="25"/>
        <v>0</v>
      </c>
      <c r="M56" s="88">
        <f t="shared" si="25"/>
        <v>0</v>
      </c>
      <c r="N56" s="88">
        <f t="shared" si="25"/>
        <v>0</v>
      </c>
      <c r="O56" s="88">
        <f t="shared" si="25"/>
        <v>0</v>
      </c>
      <c r="P56" s="88">
        <f t="shared" si="25"/>
        <v>273000</v>
      </c>
    </row>
    <row r="57" spans="1:16" ht="66" customHeight="1">
      <c r="A57" s="128" t="s">
        <v>185</v>
      </c>
      <c r="B57" s="124" t="s">
        <v>143</v>
      </c>
      <c r="C57" s="124" t="s">
        <v>36</v>
      </c>
      <c r="D57" s="125" t="s">
        <v>144</v>
      </c>
      <c r="E57" s="83">
        <f>F57+I57</f>
        <v>273000</v>
      </c>
      <c r="F57" s="83">
        <v>273000</v>
      </c>
      <c r="G57" s="83"/>
      <c r="H57" s="83"/>
      <c r="I57" s="83"/>
      <c r="J57" s="83">
        <f>L57+O57</f>
        <v>0</v>
      </c>
      <c r="K57" s="83"/>
      <c r="L57" s="83"/>
      <c r="M57" s="83"/>
      <c r="N57" s="83"/>
      <c r="O57" s="83"/>
      <c r="P57" s="83">
        <f>E57+J57</f>
        <v>273000</v>
      </c>
    </row>
    <row r="58" spans="1:16" ht="68.45" customHeight="1">
      <c r="A58" s="55" t="s">
        <v>111</v>
      </c>
      <c r="B58" s="55" t="s">
        <v>18</v>
      </c>
      <c r="C58" s="55" t="s">
        <v>18</v>
      </c>
      <c r="D58" s="60" t="s">
        <v>112</v>
      </c>
      <c r="E58" s="88">
        <f>E59</f>
        <v>700500</v>
      </c>
      <c r="F58" s="88">
        <f t="shared" ref="F58:P58" si="26">F59</f>
        <v>700500</v>
      </c>
      <c r="G58" s="88">
        <f t="shared" si="26"/>
        <v>0</v>
      </c>
      <c r="H58" s="88">
        <f t="shared" si="26"/>
        <v>0</v>
      </c>
      <c r="I58" s="88">
        <f t="shared" si="26"/>
        <v>0</v>
      </c>
      <c r="J58" s="88">
        <f t="shared" si="26"/>
        <v>0</v>
      </c>
      <c r="K58" s="88">
        <f t="shared" si="26"/>
        <v>0</v>
      </c>
      <c r="L58" s="88">
        <f t="shared" si="26"/>
        <v>0</v>
      </c>
      <c r="M58" s="88">
        <f t="shared" si="26"/>
        <v>0</v>
      </c>
      <c r="N58" s="88">
        <f t="shared" si="26"/>
        <v>0</v>
      </c>
      <c r="O58" s="88">
        <f t="shared" si="26"/>
        <v>0</v>
      </c>
      <c r="P58" s="88">
        <f t="shared" si="26"/>
        <v>700500</v>
      </c>
    </row>
    <row r="59" spans="1:16" ht="81" customHeight="1">
      <c r="A59" s="55" t="s">
        <v>113</v>
      </c>
      <c r="B59" s="55" t="s">
        <v>18</v>
      </c>
      <c r="C59" s="55" t="s">
        <v>18</v>
      </c>
      <c r="D59" s="60" t="s">
        <v>112</v>
      </c>
      <c r="E59" s="88">
        <f t="shared" ref="E59:P59" si="27">SUM(E60:E60)</f>
        <v>700500</v>
      </c>
      <c r="F59" s="88">
        <f t="shared" si="27"/>
        <v>700500</v>
      </c>
      <c r="G59" s="88">
        <f t="shared" si="27"/>
        <v>0</v>
      </c>
      <c r="H59" s="88">
        <f t="shared" si="27"/>
        <v>0</v>
      </c>
      <c r="I59" s="88">
        <f t="shared" si="27"/>
        <v>0</v>
      </c>
      <c r="J59" s="88">
        <f t="shared" si="27"/>
        <v>0</v>
      </c>
      <c r="K59" s="88">
        <f t="shared" si="27"/>
        <v>0</v>
      </c>
      <c r="L59" s="88">
        <f t="shared" si="27"/>
        <v>0</v>
      </c>
      <c r="M59" s="88">
        <f t="shared" si="27"/>
        <v>0</v>
      </c>
      <c r="N59" s="88">
        <f t="shared" si="27"/>
        <v>0</v>
      </c>
      <c r="O59" s="88">
        <f t="shared" si="27"/>
        <v>0</v>
      </c>
      <c r="P59" s="88">
        <f t="shared" si="27"/>
        <v>700500</v>
      </c>
    </row>
    <row r="60" spans="1:16" ht="69" customHeight="1">
      <c r="A60" s="128" t="s">
        <v>186</v>
      </c>
      <c r="B60" s="124" t="s">
        <v>143</v>
      </c>
      <c r="C60" s="124" t="s">
        <v>36</v>
      </c>
      <c r="D60" s="125" t="s">
        <v>144</v>
      </c>
      <c r="E60" s="83">
        <f>F60+I60</f>
        <v>700500</v>
      </c>
      <c r="F60" s="83">
        <v>700500</v>
      </c>
      <c r="G60" s="83"/>
      <c r="H60" s="83"/>
      <c r="I60" s="83"/>
      <c r="J60" s="83">
        <f>L60+O60</f>
        <v>0</v>
      </c>
      <c r="K60" s="83"/>
      <c r="L60" s="83"/>
      <c r="M60" s="83"/>
      <c r="N60" s="83"/>
      <c r="O60" s="83"/>
      <c r="P60" s="83">
        <f>E60+J60</f>
        <v>700500</v>
      </c>
    </row>
    <row r="61" spans="1:16" ht="67.150000000000006" customHeight="1">
      <c r="A61" s="55" t="s">
        <v>187</v>
      </c>
      <c r="B61" s="55" t="s">
        <v>18</v>
      </c>
      <c r="C61" s="55" t="s">
        <v>18</v>
      </c>
      <c r="D61" s="60" t="s">
        <v>188</v>
      </c>
      <c r="E61" s="88">
        <f>E62</f>
        <v>326800</v>
      </c>
      <c r="F61" s="88">
        <f t="shared" ref="F61:P62" si="28">F62</f>
        <v>326800</v>
      </c>
      <c r="G61" s="88">
        <f t="shared" si="28"/>
        <v>0</v>
      </c>
      <c r="H61" s="88">
        <f t="shared" si="28"/>
        <v>0</v>
      </c>
      <c r="I61" s="88">
        <f t="shared" si="28"/>
        <v>0</v>
      </c>
      <c r="J61" s="88">
        <f t="shared" si="28"/>
        <v>0</v>
      </c>
      <c r="K61" s="88">
        <f t="shared" si="28"/>
        <v>0</v>
      </c>
      <c r="L61" s="88">
        <f t="shared" si="28"/>
        <v>0</v>
      </c>
      <c r="M61" s="88">
        <f t="shared" si="28"/>
        <v>0</v>
      </c>
      <c r="N61" s="88">
        <f t="shared" si="28"/>
        <v>0</v>
      </c>
      <c r="O61" s="88">
        <f t="shared" si="28"/>
        <v>0</v>
      </c>
      <c r="P61" s="88">
        <f t="shared" si="28"/>
        <v>326800</v>
      </c>
    </row>
    <row r="62" spans="1:16" ht="73.150000000000006" customHeight="1">
      <c r="A62" s="55" t="s">
        <v>189</v>
      </c>
      <c r="B62" s="55" t="s">
        <v>18</v>
      </c>
      <c r="C62" s="55" t="s">
        <v>18</v>
      </c>
      <c r="D62" s="60" t="s">
        <v>188</v>
      </c>
      <c r="E62" s="88">
        <f>E63</f>
        <v>326800</v>
      </c>
      <c r="F62" s="88">
        <f t="shared" si="28"/>
        <v>326800</v>
      </c>
      <c r="G62" s="88">
        <f t="shared" si="28"/>
        <v>0</v>
      </c>
      <c r="H62" s="88">
        <f t="shared" si="28"/>
        <v>0</v>
      </c>
      <c r="I62" s="88">
        <f t="shared" si="28"/>
        <v>0</v>
      </c>
      <c r="J62" s="88">
        <f t="shared" si="28"/>
        <v>0</v>
      </c>
      <c r="K62" s="88">
        <f t="shared" si="28"/>
        <v>0</v>
      </c>
      <c r="L62" s="88">
        <f t="shared" si="28"/>
        <v>0</v>
      </c>
      <c r="M62" s="88">
        <f t="shared" si="28"/>
        <v>0</v>
      </c>
      <c r="N62" s="88">
        <f t="shared" si="28"/>
        <v>0</v>
      </c>
      <c r="O62" s="88">
        <f t="shared" si="28"/>
        <v>0</v>
      </c>
      <c r="P62" s="88">
        <f t="shared" si="28"/>
        <v>326800</v>
      </c>
    </row>
    <row r="63" spans="1:16" ht="75.599999999999994" customHeight="1">
      <c r="A63" s="128" t="s">
        <v>190</v>
      </c>
      <c r="B63" s="124" t="s">
        <v>143</v>
      </c>
      <c r="C63" s="124" t="s">
        <v>36</v>
      </c>
      <c r="D63" s="125" t="s">
        <v>144</v>
      </c>
      <c r="E63" s="83">
        <f>F63+I63</f>
        <v>326800</v>
      </c>
      <c r="F63" s="83">
        <v>326800</v>
      </c>
      <c r="G63" s="83"/>
      <c r="H63" s="83"/>
      <c r="I63" s="83"/>
      <c r="J63" s="83">
        <f>L63+O63</f>
        <v>0</v>
      </c>
      <c r="K63" s="83"/>
      <c r="L63" s="83"/>
      <c r="M63" s="83"/>
      <c r="N63" s="83"/>
      <c r="O63" s="83"/>
      <c r="P63" s="83">
        <f>E63+J63</f>
        <v>326800</v>
      </c>
    </row>
    <row r="64" spans="1:16" ht="72.599999999999994" customHeight="1">
      <c r="A64" s="55" t="s">
        <v>52</v>
      </c>
      <c r="B64" s="55" t="s">
        <v>18</v>
      </c>
      <c r="C64" s="55" t="s">
        <v>18</v>
      </c>
      <c r="D64" s="60" t="s">
        <v>191</v>
      </c>
      <c r="E64" s="88">
        <f>E65</f>
        <v>17703900</v>
      </c>
      <c r="F64" s="88">
        <f t="shared" ref="F64:P64" si="29">F65</f>
        <v>6803900</v>
      </c>
      <c r="G64" s="88">
        <f t="shared" si="29"/>
        <v>0</v>
      </c>
      <c r="H64" s="88">
        <f t="shared" si="29"/>
        <v>0</v>
      </c>
      <c r="I64" s="88">
        <f t="shared" si="29"/>
        <v>10900000</v>
      </c>
      <c r="J64" s="88">
        <f t="shared" si="29"/>
        <v>0</v>
      </c>
      <c r="K64" s="88">
        <f t="shared" si="29"/>
        <v>0</v>
      </c>
      <c r="L64" s="88">
        <f t="shared" si="29"/>
        <v>0</v>
      </c>
      <c r="M64" s="88">
        <f t="shared" si="29"/>
        <v>0</v>
      </c>
      <c r="N64" s="88">
        <f t="shared" si="29"/>
        <v>0</v>
      </c>
      <c r="O64" s="88">
        <f t="shared" si="29"/>
        <v>0</v>
      </c>
      <c r="P64" s="88">
        <f t="shared" si="29"/>
        <v>17703900</v>
      </c>
    </row>
    <row r="65" spans="1:16" ht="69.599999999999994" customHeight="1">
      <c r="A65" s="55" t="s">
        <v>53</v>
      </c>
      <c r="B65" s="55" t="s">
        <v>18</v>
      </c>
      <c r="C65" s="55" t="s">
        <v>18</v>
      </c>
      <c r="D65" s="60" t="s">
        <v>191</v>
      </c>
      <c r="E65" s="88">
        <f t="shared" ref="E65:P65" si="30">SUM(E66:E66)</f>
        <v>17703900</v>
      </c>
      <c r="F65" s="88">
        <f t="shared" si="30"/>
        <v>6803900</v>
      </c>
      <c r="G65" s="88">
        <f t="shared" si="30"/>
        <v>0</v>
      </c>
      <c r="H65" s="88">
        <f t="shared" si="30"/>
        <v>0</v>
      </c>
      <c r="I65" s="88">
        <f t="shared" si="30"/>
        <v>10900000</v>
      </c>
      <c r="J65" s="88">
        <f t="shared" si="30"/>
        <v>0</v>
      </c>
      <c r="K65" s="88">
        <f t="shared" si="30"/>
        <v>0</v>
      </c>
      <c r="L65" s="88">
        <f t="shared" si="30"/>
        <v>0</v>
      </c>
      <c r="M65" s="88">
        <f t="shared" si="30"/>
        <v>0</v>
      </c>
      <c r="N65" s="88">
        <f t="shared" si="30"/>
        <v>0</v>
      </c>
      <c r="O65" s="88">
        <f t="shared" si="30"/>
        <v>0</v>
      </c>
      <c r="P65" s="88">
        <f t="shared" si="30"/>
        <v>17703900</v>
      </c>
    </row>
    <row r="66" spans="1:16" ht="71.45" customHeight="1">
      <c r="A66" s="128" t="s">
        <v>192</v>
      </c>
      <c r="B66" s="124" t="s">
        <v>143</v>
      </c>
      <c r="C66" s="124" t="s">
        <v>36</v>
      </c>
      <c r="D66" s="125" t="s">
        <v>144</v>
      </c>
      <c r="E66" s="83">
        <f>F66+I66</f>
        <v>17703900</v>
      </c>
      <c r="F66" s="83">
        <f>303900+3000000+1000000+1000000+4000000+1500000-1000000-3000000</f>
        <v>6803900</v>
      </c>
      <c r="G66" s="83"/>
      <c r="H66" s="83"/>
      <c r="I66" s="83">
        <f>2000000+1500000+400000+3000000+1000000+3000000</f>
        <v>10900000</v>
      </c>
      <c r="J66" s="83">
        <f>L66+O66</f>
        <v>0</v>
      </c>
      <c r="K66" s="83"/>
      <c r="L66" s="83"/>
      <c r="M66" s="83"/>
      <c r="N66" s="83"/>
      <c r="O66" s="83"/>
      <c r="P66" s="83">
        <f>E66+J66</f>
        <v>17703900</v>
      </c>
    </row>
    <row r="67" spans="1:16" ht="62.45" customHeight="1">
      <c r="A67" s="55" t="s">
        <v>103</v>
      </c>
      <c r="B67" s="55" t="s">
        <v>18</v>
      </c>
      <c r="C67" s="55" t="s">
        <v>18</v>
      </c>
      <c r="D67" s="60" t="s">
        <v>193</v>
      </c>
      <c r="E67" s="88">
        <f>E68</f>
        <v>5143400</v>
      </c>
      <c r="F67" s="88">
        <f t="shared" ref="F67:P67" si="31">F68</f>
        <v>2213700</v>
      </c>
      <c r="G67" s="88">
        <f t="shared" si="31"/>
        <v>0</v>
      </c>
      <c r="H67" s="88">
        <f t="shared" si="31"/>
        <v>0</v>
      </c>
      <c r="I67" s="88">
        <f t="shared" si="31"/>
        <v>2929700</v>
      </c>
      <c r="J67" s="88">
        <f t="shared" si="31"/>
        <v>0</v>
      </c>
      <c r="K67" s="88">
        <f t="shared" si="31"/>
        <v>0</v>
      </c>
      <c r="L67" s="88">
        <f t="shared" si="31"/>
        <v>0</v>
      </c>
      <c r="M67" s="88">
        <f t="shared" si="31"/>
        <v>0</v>
      </c>
      <c r="N67" s="88">
        <f t="shared" si="31"/>
        <v>0</v>
      </c>
      <c r="O67" s="88">
        <f t="shared" si="31"/>
        <v>0</v>
      </c>
      <c r="P67" s="88">
        <f t="shared" si="31"/>
        <v>5143400</v>
      </c>
    </row>
    <row r="68" spans="1:16" ht="58.15" customHeight="1">
      <c r="A68" s="55" t="s">
        <v>104</v>
      </c>
      <c r="B68" s="55" t="s">
        <v>18</v>
      </c>
      <c r="C68" s="55" t="s">
        <v>18</v>
      </c>
      <c r="D68" s="60" t="s">
        <v>193</v>
      </c>
      <c r="E68" s="88">
        <f>SUM(E69:E70)</f>
        <v>5143400</v>
      </c>
      <c r="F68" s="88">
        <f t="shared" ref="F68:P68" si="32">SUM(F69:F70)</f>
        <v>2213700</v>
      </c>
      <c r="G68" s="88">
        <f t="shared" si="32"/>
        <v>0</v>
      </c>
      <c r="H68" s="88">
        <f t="shared" si="32"/>
        <v>0</v>
      </c>
      <c r="I68" s="88">
        <f t="shared" si="32"/>
        <v>2929700</v>
      </c>
      <c r="J68" s="88">
        <f t="shared" si="32"/>
        <v>0</v>
      </c>
      <c r="K68" s="88">
        <f t="shared" si="32"/>
        <v>0</v>
      </c>
      <c r="L68" s="88">
        <f t="shared" si="32"/>
        <v>0</v>
      </c>
      <c r="M68" s="88">
        <f t="shared" si="32"/>
        <v>0</v>
      </c>
      <c r="N68" s="88">
        <f t="shared" si="32"/>
        <v>0</v>
      </c>
      <c r="O68" s="88">
        <f t="shared" si="32"/>
        <v>0</v>
      </c>
      <c r="P68" s="88">
        <f t="shared" si="32"/>
        <v>5143400</v>
      </c>
    </row>
    <row r="69" spans="1:16" ht="31.9" customHeight="1">
      <c r="A69" s="210" t="s">
        <v>493</v>
      </c>
      <c r="B69" s="153">
        <v>9770</v>
      </c>
      <c r="C69" s="124" t="s">
        <v>36</v>
      </c>
      <c r="D69" s="224" t="s">
        <v>17</v>
      </c>
      <c r="E69" s="83">
        <f>F69+I69</f>
        <v>4400000</v>
      </c>
      <c r="F69" s="83">
        <f>1500000</f>
        <v>1500000</v>
      </c>
      <c r="G69" s="83"/>
      <c r="H69" s="83"/>
      <c r="I69" s="83">
        <v>2900000</v>
      </c>
      <c r="J69" s="83">
        <f>L69+O69</f>
        <v>0</v>
      </c>
      <c r="K69" s="83"/>
      <c r="L69" s="83"/>
      <c r="M69" s="83"/>
      <c r="N69" s="83"/>
      <c r="O69" s="83"/>
      <c r="P69" s="83">
        <f>E69+J69</f>
        <v>4400000</v>
      </c>
    </row>
    <row r="70" spans="1:16" ht="66" customHeight="1">
      <c r="A70" s="128" t="s">
        <v>194</v>
      </c>
      <c r="B70" s="124" t="s">
        <v>143</v>
      </c>
      <c r="C70" s="124" t="s">
        <v>36</v>
      </c>
      <c r="D70" s="125" t="s">
        <v>144</v>
      </c>
      <c r="E70" s="83">
        <f>F70+I70</f>
        <v>743400</v>
      </c>
      <c r="F70" s="83">
        <v>713700</v>
      </c>
      <c r="G70" s="83"/>
      <c r="H70" s="83"/>
      <c r="I70" s="83">
        <v>29700</v>
      </c>
      <c r="J70" s="83">
        <f>L70+O70</f>
        <v>0</v>
      </c>
      <c r="K70" s="83"/>
      <c r="L70" s="83"/>
      <c r="M70" s="83"/>
      <c r="N70" s="83"/>
      <c r="O70" s="83"/>
      <c r="P70" s="83">
        <f>E70+J70</f>
        <v>743400</v>
      </c>
    </row>
    <row r="71" spans="1:16" ht="57" customHeight="1">
      <c r="A71" s="55">
        <v>5100000</v>
      </c>
      <c r="B71" s="84"/>
      <c r="C71" s="84"/>
      <c r="D71" s="60" t="s">
        <v>198</v>
      </c>
      <c r="E71" s="88">
        <f>E72</f>
        <v>269700</v>
      </c>
      <c r="F71" s="88">
        <f t="shared" ref="F71:P71" si="33">F72</f>
        <v>269700</v>
      </c>
      <c r="G71" s="88">
        <f t="shared" si="33"/>
        <v>0</v>
      </c>
      <c r="H71" s="88">
        <f t="shared" si="33"/>
        <v>0</v>
      </c>
      <c r="I71" s="88">
        <f t="shared" si="33"/>
        <v>0</v>
      </c>
      <c r="J71" s="88">
        <f t="shared" si="33"/>
        <v>0</v>
      </c>
      <c r="K71" s="88">
        <f t="shared" si="33"/>
        <v>0</v>
      </c>
      <c r="L71" s="88">
        <f t="shared" si="33"/>
        <v>0</v>
      </c>
      <c r="M71" s="88">
        <f t="shared" si="33"/>
        <v>0</v>
      </c>
      <c r="N71" s="88">
        <f t="shared" si="33"/>
        <v>0</v>
      </c>
      <c r="O71" s="88">
        <f t="shared" si="33"/>
        <v>0</v>
      </c>
      <c r="P71" s="88">
        <f t="shared" si="33"/>
        <v>269700</v>
      </c>
    </row>
    <row r="72" spans="1:16" ht="58.15" customHeight="1">
      <c r="A72" s="55">
        <v>5110000</v>
      </c>
      <c r="B72" s="84"/>
      <c r="C72" s="84"/>
      <c r="D72" s="60" t="s">
        <v>198</v>
      </c>
      <c r="E72" s="88">
        <f t="shared" ref="E72:P72" si="34">SUM(E73:E73)</f>
        <v>269700</v>
      </c>
      <c r="F72" s="88">
        <f t="shared" si="34"/>
        <v>269700</v>
      </c>
      <c r="G72" s="88">
        <f t="shared" si="34"/>
        <v>0</v>
      </c>
      <c r="H72" s="88">
        <f t="shared" si="34"/>
        <v>0</v>
      </c>
      <c r="I72" s="88">
        <f t="shared" si="34"/>
        <v>0</v>
      </c>
      <c r="J72" s="88">
        <f t="shared" si="34"/>
        <v>0</v>
      </c>
      <c r="K72" s="88">
        <f t="shared" si="34"/>
        <v>0</v>
      </c>
      <c r="L72" s="88">
        <f t="shared" si="34"/>
        <v>0</v>
      </c>
      <c r="M72" s="88">
        <f t="shared" si="34"/>
        <v>0</v>
      </c>
      <c r="N72" s="88">
        <f t="shared" si="34"/>
        <v>0</v>
      </c>
      <c r="O72" s="88">
        <f t="shared" si="34"/>
        <v>0</v>
      </c>
      <c r="P72" s="88">
        <f t="shared" si="34"/>
        <v>269700</v>
      </c>
    </row>
    <row r="73" spans="1:16" ht="64.150000000000006" customHeight="1">
      <c r="A73" s="128" t="s">
        <v>199</v>
      </c>
      <c r="B73" s="124" t="s">
        <v>143</v>
      </c>
      <c r="C73" s="124" t="s">
        <v>36</v>
      </c>
      <c r="D73" s="125" t="s">
        <v>144</v>
      </c>
      <c r="E73" s="83">
        <f>F73+I73</f>
        <v>269700</v>
      </c>
      <c r="F73" s="83">
        <v>269700</v>
      </c>
      <c r="G73" s="83"/>
      <c r="H73" s="83"/>
      <c r="I73" s="83"/>
      <c r="J73" s="83">
        <f>L73+O73</f>
        <v>0</v>
      </c>
      <c r="K73" s="83"/>
      <c r="L73" s="83"/>
      <c r="M73" s="83"/>
      <c r="N73" s="83"/>
      <c r="O73" s="83"/>
      <c r="P73" s="83">
        <f>E73+J73</f>
        <v>269700</v>
      </c>
    </row>
    <row r="74" spans="1:16" ht="84.6" customHeight="1">
      <c r="A74" s="448" t="s">
        <v>614</v>
      </c>
      <c r="B74" s="448"/>
      <c r="C74" s="448"/>
      <c r="D74" s="448"/>
      <c r="E74" s="93">
        <f>E75+E78</f>
        <v>0</v>
      </c>
      <c r="F74" s="93">
        <f t="shared" ref="F74:P74" si="35">F75+F78</f>
        <v>0</v>
      </c>
      <c r="G74" s="93">
        <f t="shared" si="35"/>
        <v>9836000</v>
      </c>
      <c r="H74" s="93">
        <f t="shared" si="35"/>
        <v>0</v>
      </c>
      <c r="I74" s="93">
        <f t="shared" si="35"/>
        <v>0</v>
      </c>
      <c r="J74" s="93">
        <f t="shared" si="35"/>
        <v>0</v>
      </c>
      <c r="K74" s="93">
        <f t="shared" si="35"/>
        <v>0</v>
      </c>
      <c r="L74" s="93">
        <f t="shared" si="35"/>
        <v>0</v>
      </c>
      <c r="M74" s="93">
        <f t="shared" si="35"/>
        <v>0</v>
      </c>
      <c r="N74" s="93">
        <f t="shared" si="35"/>
        <v>0</v>
      </c>
      <c r="O74" s="93">
        <f t="shared" si="35"/>
        <v>0</v>
      </c>
      <c r="P74" s="93">
        <f t="shared" si="35"/>
        <v>0</v>
      </c>
    </row>
    <row r="75" spans="1:16" s="301" customFormat="1" ht="61.15" customHeight="1">
      <c r="A75" s="55" t="s">
        <v>37</v>
      </c>
      <c r="B75" s="55" t="s">
        <v>18</v>
      </c>
      <c r="C75" s="55" t="s">
        <v>18</v>
      </c>
      <c r="D75" s="60" t="s">
        <v>49</v>
      </c>
      <c r="E75" s="302">
        <f>E76</f>
        <v>12000000</v>
      </c>
      <c r="F75" s="302">
        <f t="shared" ref="F75:P76" si="36">F76</f>
        <v>12000000</v>
      </c>
      <c r="G75" s="302">
        <f t="shared" si="36"/>
        <v>9836000</v>
      </c>
      <c r="H75" s="302">
        <f t="shared" si="36"/>
        <v>0</v>
      </c>
      <c r="I75" s="302">
        <f t="shared" si="36"/>
        <v>0</v>
      </c>
      <c r="J75" s="302">
        <f t="shared" si="36"/>
        <v>0</v>
      </c>
      <c r="K75" s="302">
        <f t="shared" si="36"/>
        <v>0</v>
      </c>
      <c r="L75" s="302">
        <f t="shared" si="36"/>
        <v>0</v>
      </c>
      <c r="M75" s="302">
        <f t="shared" si="36"/>
        <v>0</v>
      </c>
      <c r="N75" s="302">
        <f t="shared" si="36"/>
        <v>0</v>
      </c>
      <c r="O75" s="302">
        <f t="shared" si="36"/>
        <v>0</v>
      </c>
      <c r="P75" s="302">
        <f t="shared" si="36"/>
        <v>12000000</v>
      </c>
    </row>
    <row r="76" spans="1:16" s="301" customFormat="1" ht="68.45" customHeight="1">
      <c r="A76" s="55" t="s">
        <v>38</v>
      </c>
      <c r="B76" s="55" t="s">
        <v>18</v>
      </c>
      <c r="C76" s="55" t="s">
        <v>18</v>
      </c>
      <c r="D76" s="60" t="s">
        <v>49</v>
      </c>
      <c r="E76" s="302">
        <f>E77</f>
        <v>12000000</v>
      </c>
      <c r="F76" s="302">
        <f t="shared" si="36"/>
        <v>12000000</v>
      </c>
      <c r="G76" s="302">
        <f t="shared" si="36"/>
        <v>9836000</v>
      </c>
      <c r="H76" s="302">
        <f t="shared" si="36"/>
        <v>0</v>
      </c>
      <c r="I76" s="302">
        <f t="shared" si="36"/>
        <v>0</v>
      </c>
      <c r="J76" s="302">
        <f t="shared" si="36"/>
        <v>0</v>
      </c>
      <c r="K76" s="302">
        <f t="shared" si="36"/>
        <v>0</v>
      </c>
      <c r="L76" s="302">
        <f t="shared" si="36"/>
        <v>0</v>
      </c>
      <c r="M76" s="302">
        <f t="shared" si="36"/>
        <v>0</v>
      </c>
      <c r="N76" s="302">
        <f t="shared" si="36"/>
        <v>0</v>
      </c>
      <c r="O76" s="302">
        <f t="shared" si="36"/>
        <v>0</v>
      </c>
      <c r="P76" s="302">
        <f t="shared" si="36"/>
        <v>12000000</v>
      </c>
    </row>
    <row r="77" spans="1:16" s="301" customFormat="1" ht="67.900000000000006" customHeight="1">
      <c r="A77" s="337" t="s">
        <v>477</v>
      </c>
      <c r="B77" s="337" t="s">
        <v>478</v>
      </c>
      <c r="C77" s="338" t="s">
        <v>479</v>
      </c>
      <c r="D77" s="339" t="s">
        <v>328</v>
      </c>
      <c r="E77" s="83">
        <f>F77+I77</f>
        <v>12000000</v>
      </c>
      <c r="F77" s="282">
        <v>12000000</v>
      </c>
      <c r="G77" s="282">
        <v>9836000</v>
      </c>
      <c r="H77" s="282"/>
      <c r="I77" s="282"/>
      <c r="J77" s="282">
        <f>L77+O77</f>
        <v>0</v>
      </c>
      <c r="K77" s="282"/>
      <c r="L77" s="282"/>
      <c r="M77" s="282"/>
      <c r="N77" s="282"/>
      <c r="O77" s="282"/>
      <c r="P77" s="83">
        <f>J77+E77</f>
        <v>12000000</v>
      </c>
    </row>
    <row r="78" spans="1:16" ht="57" customHeight="1">
      <c r="A78" s="259" t="s">
        <v>103</v>
      </c>
      <c r="B78" s="222"/>
      <c r="C78" s="260"/>
      <c r="D78" s="261" t="s">
        <v>119</v>
      </c>
      <c r="E78" s="88">
        <f>E79</f>
        <v>-12000000</v>
      </c>
      <c r="F78" s="88">
        <f t="shared" ref="F78:P79" si="37">F79</f>
        <v>-12000000</v>
      </c>
      <c r="G78" s="88">
        <f t="shared" si="37"/>
        <v>0</v>
      </c>
      <c r="H78" s="88">
        <f t="shared" si="37"/>
        <v>0</v>
      </c>
      <c r="I78" s="88">
        <f t="shared" si="37"/>
        <v>0</v>
      </c>
      <c r="J78" s="88">
        <f t="shared" si="37"/>
        <v>0</v>
      </c>
      <c r="K78" s="88">
        <f t="shared" si="37"/>
        <v>0</v>
      </c>
      <c r="L78" s="88">
        <f t="shared" si="37"/>
        <v>0</v>
      </c>
      <c r="M78" s="88">
        <f t="shared" si="37"/>
        <v>0</v>
      </c>
      <c r="N78" s="88">
        <f t="shared" si="37"/>
        <v>0</v>
      </c>
      <c r="O78" s="88">
        <f t="shared" si="37"/>
        <v>0</v>
      </c>
      <c r="P78" s="88">
        <f t="shared" si="37"/>
        <v>-12000000</v>
      </c>
    </row>
    <row r="79" spans="1:16" ht="57.6" customHeight="1">
      <c r="A79" s="259" t="s">
        <v>104</v>
      </c>
      <c r="B79" s="222"/>
      <c r="C79" s="260"/>
      <c r="D79" s="261" t="s">
        <v>119</v>
      </c>
      <c r="E79" s="88">
        <f>E80</f>
        <v>-12000000</v>
      </c>
      <c r="F79" s="88">
        <f t="shared" si="37"/>
        <v>-12000000</v>
      </c>
      <c r="G79" s="88">
        <f t="shared" si="37"/>
        <v>0</v>
      </c>
      <c r="H79" s="88">
        <f t="shared" si="37"/>
        <v>0</v>
      </c>
      <c r="I79" s="88">
        <f t="shared" si="37"/>
        <v>0</v>
      </c>
      <c r="J79" s="88">
        <f t="shared" si="37"/>
        <v>0</v>
      </c>
      <c r="K79" s="88">
        <f t="shared" si="37"/>
        <v>0</v>
      </c>
      <c r="L79" s="88">
        <f t="shared" si="37"/>
        <v>0</v>
      </c>
      <c r="M79" s="88">
        <f t="shared" si="37"/>
        <v>0</v>
      </c>
      <c r="N79" s="88">
        <f t="shared" si="37"/>
        <v>0</v>
      </c>
      <c r="O79" s="88">
        <f t="shared" si="37"/>
        <v>0</v>
      </c>
      <c r="P79" s="88">
        <f t="shared" si="37"/>
        <v>-12000000</v>
      </c>
    </row>
    <row r="80" spans="1:16" ht="50.45" customHeight="1">
      <c r="A80" s="169">
        <v>3719150</v>
      </c>
      <c r="B80" s="219">
        <v>9150</v>
      </c>
      <c r="C80" s="253" t="s">
        <v>36</v>
      </c>
      <c r="D80" s="410" t="s">
        <v>458</v>
      </c>
      <c r="E80" s="83">
        <f>F80+I80</f>
        <v>-12000000</v>
      </c>
      <c r="F80" s="83">
        <v>-12000000</v>
      </c>
      <c r="G80" s="83"/>
      <c r="H80" s="88"/>
      <c r="I80" s="83"/>
      <c r="J80" s="83"/>
      <c r="K80" s="83"/>
      <c r="L80" s="83"/>
      <c r="M80" s="83"/>
      <c r="N80" s="83"/>
      <c r="O80" s="83"/>
      <c r="P80" s="83">
        <f>J80+E80</f>
        <v>-12000000</v>
      </c>
    </row>
    <row r="81" spans="1:16" ht="74.45" customHeight="1">
      <c r="A81" s="452" t="s">
        <v>641</v>
      </c>
      <c r="B81" s="452"/>
      <c r="C81" s="452"/>
      <c r="D81" s="452"/>
      <c r="E81" s="303">
        <f>E82</f>
        <v>-638000</v>
      </c>
      <c r="F81" s="303">
        <f t="shared" ref="F81:P83" si="38">F82</f>
        <v>-638000</v>
      </c>
      <c r="G81" s="303">
        <f t="shared" si="38"/>
        <v>-481390</v>
      </c>
      <c r="H81" s="303">
        <f t="shared" si="38"/>
        <v>0</v>
      </c>
      <c r="I81" s="303">
        <f t="shared" si="38"/>
        <v>0</v>
      </c>
      <c r="J81" s="303">
        <f t="shared" si="38"/>
        <v>0</v>
      </c>
      <c r="K81" s="303">
        <f t="shared" si="38"/>
        <v>0</v>
      </c>
      <c r="L81" s="303">
        <f t="shared" si="38"/>
        <v>0</v>
      </c>
      <c r="M81" s="303">
        <f t="shared" si="38"/>
        <v>0</v>
      </c>
      <c r="N81" s="303">
        <f t="shared" si="38"/>
        <v>0</v>
      </c>
      <c r="O81" s="303">
        <f t="shared" si="38"/>
        <v>0</v>
      </c>
      <c r="P81" s="303">
        <f t="shared" si="38"/>
        <v>-638000</v>
      </c>
    </row>
    <row r="82" spans="1:16" ht="69" customHeight="1">
      <c r="A82" s="55" t="s">
        <v>37</v>
      </c>
      <c r="B82" s="55" t="s">
        <v>18</v>
      </c>
      <c r="C82" s="55" t="s">
        <v>18</v>
      </c>
      <c r="D82" s="60" t="s">
        <v>49</v>
      </c>
      <c r="E82" s="88">
        <f>E83</f>
        <v>-638000</v>
      </c>
      <c r="F82" s="88">
        <f t="shared" si="38"/>
        <v>-638000</v>
      </c>
      <c r="G82" s="88">
        <f t="shared" si="38"/>
        <v>-481390</v>
      </c>
      <c r="H82" s="88">
        <f t="shared" si="38"/>
        <v>0</v>
      </c>
      <c r="I82" s="88">
        <f t="shared" si="38"/>
        <v>0</v>
      </c>
      <c r="J82" s="88">
        <f t="shared" si="38"/>
        <v>0</v>
      </c>
      <c r="K82" s="88">
        <f t="shared" si="38"/>
        <v>0</v>
      </c>
      <c r="L82" s="88">
        <f t="shared" si="38"/>
        <v>0</v>
      </c>
      <c r="M82" s="88">
        <f t="shared" si="38"/>
        <v>0</v>
      </c>
      <c r="N82" s="88">
        <f t="shared" si="38"/>
        <v>0</v>
      </c>
      <c r="O82" s="88">
        <f t="shared" si="38"/>
        <v>0</v>
      </c>
      <c r="P82" s="88">
        <f t="shared" si="38"/>
        <v>-638000</v>
      </c>
    </row>
    <row r="83" spans="1:16" ht="81" customHeight="1">
      <c r="A83" s="55" t="s">
        <v>38</v>
      </c>
      <c r="B83" s="55" t="s">
        <v>18</v>
      </c>
      <c r="C83" s="55" t="s">
        <v>18</v>
      </c>
      <c r="D83" s="60" t="s">
        <v>49</v>
      </c>
      <c r="E83" s="88">
        <f>E84</f>
        <v>-638000</v>
      </c>
      <c r="F83" s="88">
        <f t="shared" si="38"/>
        <v>-638000</v>
      </c>
      <c r="G83" s="88">
        <f t="shared" si="38"/>
        <v>-481390</v>
      </c>
      <c r="H83" s="88">
        <f t="shared" si="38"/>
        <v>0</v>
      </c>
      <c r="I83" s="88">
        <f t="shared" si="38"/>
        <v>0</v>
      </c>
      <c r="J83" s="88">
        <f t="shared" si="38"/>
        <v>0</v>
      </c>
      <c r="K83" s="88">
        <f t="shared" si="38"/>
        <v>0</v>
      </c>
      <c r="L83" s="88">
        <f t="shared" si="38"/>
        <v>0</v>
      </c>
      <c r="M83" s="88">
        <f t="shared" si="38"/>
        <v>0</v>
      </c>
      <c r="N83" s="88">
        <f t="shared" si="38"/>
        <v>0</v>
      </c>
      <c r="O83" s="88">
        <f t="shared" si="38"/>
        <v>0</v>
      </c>
      <c r="P83" s="88">
        <f t="shared" si="38"/>
        <v>-638000</v>
      </c>
    </row>
    <row r="84" spans="1:16" ht="89.45" customHeight="1">
      <c r="A84" s="337" t="s">
        <v>611</v>
      </c>
      <c r="B84" s="337" t="s">
        <v>612</v>
      </c>
      <c r="C84" s="338" t="s">
        <v>50</v>
      </c>
      <c r="D84" s="339" t="s">
        <v>613</v>
      </c>
      <c r="E84" s="83">
        <f>F84+I84</f>
        <v>-638000</v>
      </c>
      <c r="F84" s="83">
        <v>-638000</v>
      </c>
      <c r="G84" s="340">
        <v>-481390</v>
      </c>
      <c r="H84" s="88"/>
      <c r="I84" s="83"/>
      <c r="J84" s="83">
        <f>L84+O84</f>
        <v>0</v>
      </c>
      <c r="K84" s="67"/>
      <c r="L84" s="83"/>
      <c r="M84" s="83"/>
      <c r="N84" s="83"/>
      <c r="O84" s="67"/>
      <c r="P84" s="83">
        <f>J84+E84</f>
        <v>-638000</v>
      </c>
    </row>
    <row r="85" spans="1:16" ht="96" customHeight="1">
      <c r="A85" s="453" t="s">
        <v>736</v>
      </c>
      <c r="B85" s="454"/>
      <c r="C85" s="454"/>
      <c r="D85" s="455"/>
      <c r="E85" s="358">
        <f>E86</f>
        <v>85497488</v>
      </c>
      <c r="F85" s="358">
        <f t="shared" ref="F85:P85" si="39">F86</f>
        <v>0</v>
      </c>
      <c r="G85" s="358">
        <f t="shared" si="39"/>
        <v>0</v>
      </c>
      <c r="H85" s="358">
        <f t="shared" si="39"/>
        <v>0</v>
      </c>
      <c r="I85" s="358">
        <f t="shared" si="39"/>
        <v>85497488</v>
      </c>
      <c r="J85" s="358">
        <f t="shared" si="39"/>
        <v>0</v>
      </c>
      <c r="K85" s="358">
        <f t="shared" si="39"/>
        <v>0</v>
      </c>
      <c r="L85" s="358">
        <f t="shared" si="39"/>
        <v>0</v>
      </c>
      <c r="M85" s="358">
        <f t="shared" si="39"/>
        <v>0</v>
      </c>
      <c r="N85" s="358">
        <f t="shared" si="39"/>
        <v>0</v>
      </c>
      <c r="O85" s="358">
        <f t="shared" si="39"/>
        <v>0</v>
      </c>
      <c r="P85" s="358">
        <f t="shared" si="39"/>
        <v>85497488</v>
      </c>
    </row>
    <row r="86" spans="1:16" ht="89.45" customHeight="1">
      <c r="A86" s="55" t="s">
        <v>133</v>
      </c>
      <c r="B86" s="55" t="s">
        <v>18</v>
      </c>
      <c r="C86" s="55" t="s">
        <v>18</v>
      </c>
      <c r="D86" s="60" t="s">
        <v>134</v>
      </c>
      <c r="E86" s="88">
        <f>E87</f>
        <v>85497488</v>
      </c>
      <c r="F86" s="88">
        <f t="shared" ref="F86:P87" si="40">F87</f>
        <v>0</v>
      </c>
      <c r="G86" s="88">
        <f t="shared" si="40"/>
        <v>0</v>
      </c>
      <c r="H86" s="88">
        <f t="shared" si="40"/>
        <v>0</v>
      </c>
      <c r="I86" s="88">
        <f t="shared" si="40"/>
        <v>85497488</v>
      </c>
      <c r="J86" s="88">
        <f t="shared" si="40"/>
        <v>0</v>
      </c>
      <c r="K86" s="88">
        <f t="shared" si="40"/>
        <v>0</v>
      </c>
      <c r="L86" s="88">
        <f t="shared" si="40"/>
        <v>0</v>
      </c>
      <c r="M86" s="88">
        <f t="shared" si="40"/>
        <v>0</v>
      </c>
      <c r="N86" s="88">
        <f t="shared" si="40"/>
        <v>0</v>
      </c>
      <c r="O86" s="88">
        <f t="shared" si="40"/>
        <v>0</v>
      </c>
      <c r="P86" s="88">
        <f t="shared" si="40"/>
        <v>85497488</v>
      </c>
    </row>
    <row r="87" spans="1:16" ht="78" customHeight="1">
      <c r="A87" s="55" t="s">
        <v>135</v>
      </c>
      <c r="B87" s="55" t="s">
        <v>18</v>
      </c>
      <c r="C87" s="55" t="s">
        <v>18</v>
      </c>
      <c r="D87" s="60" t="s">
        <v>134</v>
      </c>
      <c r="E87" s="88">
        <f>E88</f>
        <v>85497488</v>
      </c>
      <c r="F87" s="88">
        <f t="shared" si="40"/>
        <v>0</v>
      </c>
      <c r="G87" s="88">
        <f t="shared" si="40"/>
        <v>0</v>
      </c>
      <c r="H87" s="88">
        <f t="shared" si="40"/>
        <v>0</v>
      </c>
      <c r="I87" s="88">
        <f t="shared" si="40"/>
        <v>85497488</v>
      </c>
      <c r="J87" s="88">
        <f t="shared" si="40"/>
        <v>0</v>
      </c>
      <c r="K87" s="88">
        <f t="shared" si="40"/>
        <v>0</v>
      </c>
      <c r="L87" s="88">
        <f t="shared" si="40"/>
        <v>0</v>
      </c>
      <c r="M87" s="88">
        <f t="shared" si="40"/>
        <v>0</v>
      </c>
      <c r="N87" s="88">
        <f t="shared" si="40"/>
        <v>0</v>
      </c>
      <c r="O87" s="88">
        <f t="shared" si="40"/>
        <v>0</v>
      </c>
      <c r="P87" s="88">
        <f t="shared" si="40"/>
        <v>85497488</v>
      </c>
    </row>
    <row r="88" spans="1:16" ht="139.9" customHeight="1">
      <c r="A88" s="84">
        <v>1219535</v>
      </c>
      <c r="B88" s="84">
        <v>9535</v>
      </c>
      <c r="C88" s="91" t="s">
        <v>36</v>
      </c>
      <c r="D88" s="349" t="s">
        <v>619</v>
      </c>
      <c r="E88" s="83">
        <f>F88+I88</f>
        <v>85497488</v>
      </c>
      <c r="F88" s="83"/>
      <c r="G88" s="340"/>
      <c r="H88" s="83"/>
      <c r="I88" s="87">
        <v>85497488</v>
      </c>
      <c r="J88" s="83">
        <f>L88+O88</f>
        <v>0</v>
      </c>
      <c r="K88" s="67"/>
      <c r="L88" s="83"/>
      <c r="M88" s="83"/>
      <c r="N88" s="83"/>
      <c r="O88" s="67"/>
      <c r="P88" s="83">
        <f>J88+E88</f>
        <v>85497488</v>
      </c>
    </row>
    <row r="89" spans="1:16" ht="50.45" customHeight="1">
      <c r="A89" s="449" t="s">
        <v>737</v>
      </c>
      <c r="B89" s="449"/>
      <c r="C89" s="449"/>
      <c r="D89" s="449"/>
      <c r="E89" s="130">
        <f>E90+E93+E96</f>
        <v>800000</v>
      </c>
      <c r="F89" s="130">
        <f t="shared" ref="F89:P89" si="41">F90+F93+F96</f>
        <v>800000</v>
      </c>
      <c r="G89" s="130">
        <f t="shared" si="41"/>
        <v>574000</v>
      </c>
      <c r="H89" s="130">
        <f t="shared" si="41"/>
        <v>0</v>
      </c>
      <c r="I89" s="130">
        <f t="shared" si="41"/>
        <v>0</v>
      </c>
      <c r="J89" s="130">
        <f t="shared" si="41"/>
        <v>6000000</v>
      </c>
      <c r="K89" s="130">
        <f t="shared" si="41"/>
        <v>6000000</v>
      </c>
      <c r="L89" s="130">
        <f t="shared" si="41"/>
        <v>0</v>
      </c>
      <c r="M89" s="130">
        <f t="shared" si="41"/>
        <v>0</v>
      </c>
      <c r="N89" s="130">
        <f t="shared" si="41"/>
        <v>0</v>
      </c>
      <c r="O89" s="130">
        <f t="shared" si="41"/>
        <v>6000000</v>
      </c>
      <c r="P89" s="130">
        <f t="shared" si="41"/>
        <v>6800000</v>
      </c>
    </row>
    <row r="90" spans="1:16" s="301" customFormat="1" ht="46.15" customHeight="1">
      <c r="A90" s="222" t="s">
        <v>121</v>
      </c>
      <c r="B90" s="222" t="s">
        <v>18</v>
      </c>
      <c r="C90" s="222" t="s">
        <v>18</v>
      </c>
      <c r="D90" s="223" t="s">
        <v>122</v>
      </c>
      <c r="E90" s="302">
        <f>E91</f>
        <v>0</v>
      </c>
      <c r="F90" s="302">
        <f t="shared" ref="F90:P91" si="42">F91</f>
        <v>0</v>
      </c>
      <c r="G90" s="302">
        <f t="shared" si="42"/>
        <v>0</v>
      </c>
      <c r="H90" s="302">
        <f t="shared" si="42"/>
        <v>0</v>
      </c>
      <c r="I90" s="302">
        <f t="shared" si="42"/>
        <v>0</v>
      </c>
      <c r="J90" s="302">
        <f t="shared" si="42"/>
        <v>6000000</v>
      </c>
      <c r="K90" s="302">
        <f t="shared" si="42"/>
        <v>6000000</v>
      </c>
      <c r="L90" s="302">
        <f t="shared" si="42"/>
        <v>0</v>
      </c>
      <c r="M90" s="302">
        <f t="shared" si="42"/>
        <v>0</v>
      </c>
      <c r="N90" s="302">
        <f t="shared" si="42"/>
        <v>0</v>
      </c>
      <c r="O90" s="302">
        <f t="shared" si="42"/>
        <v>6000000</v>
      </c>
      <c r="P90" s="302">
        <f t="shared" si="42"/>
        <v>6000000</v>
      </c>
    </row>
    <row r="91" spans="1:16" s="301" customFormat="1" ht="67.900000000000006" customHeight="1">
      <c r="A91" s="121" t="s">
        <v>123</v>
      </c>
      <c r="B91" s="55"/>
      <c r="C91" s="135"/>
      <c r="D91" s="136" t="s">
        <v>200</v>
      </c>
      <c r="E91" s="302">
        <f>E92</f>
        <v>0</v>
      </c>
      <c r="F91" s="302">
        <f t="shared" si="42"/>
        <v>0</v>
      </c>
      <c r="G91" s="302">
        <f t="shared" si="42"/>
        <v>0</v>
      </c>
      <c r="H91" s="302">
        <f t="shared" si="42"/>
        <v>0</v>
      </c>
      <c r="I91" s="302">
        <f t="shared" si="42"/>
        <v>0</v>
      </c>
      <c r="J91" s="302">
        <f t="shared" si="42"/>
        <v>6000000</v>
      </c>
      <c r="K91" s="302">
        <f t="shared" si="42"/>
        <v>6000000</v>
      </c>
      <c r="L91" s="302">
        <f t="shared" si="42"/>
        <v>0</v>
      </c>
      <c r="M91" s="302">
        <f t="shared" si="42"/>
        <v>0</v>
      </c>
      <c r="N91" s="302">
        <f t="shared" si="42"/>
        <v>0</v>
      </c>
      <c r="O91" s="302">
        <f t="shared" si="42"/>
        <v>6000000</v>
      </c>
      <c r="P91" s="302">
        <f t="shared" si="42"/>
        <v>6000000</v>
      </c>
    </row>
    <row r="92" spans="1:16" s="301" customFormat="1" ht="66" customHeight="1">
      <c r="A92" s="169" t="s">
        <v>226</v>
      </c>
      <c r="B92" s="169" t="s">
        <v>220</v>
      </c>
      <c r="C92" s="170" t="s">
        <v>50</v>
      </c>
      <c r="D92" s="221" t="s">
        <v>274</v>
      </c>
      <c r="E92" s="83">
        <f>F92+I92</f>
        <v>0</v>
      </c>
      <c r="F92" s="302"/>
      <c r="G92" s="302"/>
      <c r="H92" s="302"/>
      <c r="I92" s="302"/>
      <c r="J92" s="83">
        <f>L92+O92</f>
        <v>6000000</v>
      </c>
      <c r="K92" s="282">
        <v>6000000</v>
      </c>
      <c r="L92" s="282"/>
      <c r="M92" s="282"/>
      <c r="N92" s="282"/>
      <c r="O92" s="282">
        <v>6000000</v>
      </c>
      <c r="P92" s="83">
        <f>J92+E92</f>
        <v>6000000</v>
      </c>
    </row>
    <row r="93" spans="1:16" ht="72" customHeight="1">
      <c r="A93" s="55" t="s">
        <v>52</v>
      </c>
      <c r="B93" s="55" t="s">
        <v>18</v>
      </c>
      <c r="C93" s="55" t="s">
        <v>18</v>
      </c>
      <c r="D93" s="60" t="s">
        <v>191</v>
      </c>
      <c r="E93" s="88">
        <f>E94</f>
        <v>100000</v>
      </c>
      <c r="F93" s="88">
        <f t="shared" ref="F93:P94" si="43">F94</f>
        <v>100000</v>
      </c>
      <c r="G93" s="88">
        <f t="shared" si="43"/>
        <v>0</v>
      </c>
      <c r="H93" s="88">
        <f t="shared" si="43"/>
        <v>0</v>
      </c>
      <c r="I93" s="88">
        <f t="shared" si="43"/>
        <v>0</v>
      </c>
      <c r="J93" s="88">
        <f t="shared" si="43"/>
        <v>0</v>
      </c>
      <c r="K93" s="88">
        <f t="shared" si="43"/>
        <v>0</v>
      </c>
      <c r="L93" s="88">
        <f t="shared" si="43"/>
        <v>0</v>
      </c>
      <c r="M93" s="88">
        <f t="shared" si="43"/>
        <v>0</v>
      </c>
      <c r="N93" s="88">
        <f t="shared" si="43"/>
        <v>0</v>
      </c>
      <c r="O93" s="88">
        <f t="shared" si="43"/>
        <v>0</v>
      </c>
      <c r="P93" s="88">
        <f t="shared" si="43"/>
        <v>100000</v>
      </c>
    </row>
    <row r="94" spans="1:16" ht="66.599999999999994" customHeight="1">
      <c r="A94" s="55" t="s">
        <v>53</v>
      </c>
      <c r="B94" s="55" t="s">
        <v>18</v>
      </c>
      <c r="C94" s="55" t="s">
        <v>18</v>
      </c>
      <c r="D94" s="60" t="s">
        <v>191</v>
      </c>
      <c r="E94" s="88">
        <f>E95</f>
        <v>100000</v>
      </c>
      <c r="F94" s="88">
        <f t="shared" si="43"/>
        <v>100000</v>
      </c>
      <c r="G94" s="88">
        <f t="shared" si="43"/>
        <v>0</v>
      </c>
      <c r="H94" s="88">
        <f t="shared" si="43"/>
        <v>0</v>
      </c>
      <c r="I94" s="88">
        <f t="shared" si="43"/>
        <v>0</v>
      </c>
      <c r="J94" s="88">
        <f t="shared" si="43"/>
        <v>0</v>
      </c>
      <c r="K94" s="88">
        <f t="shared" si="43"/>
        <v>0</v>
      </c>
      <c r="L94" s="88">
        <f t="shared" si="43"/>
        <v>0</v>
      </c>
      <c r="M94" s="88">
        <f t="shared" si="43"/>
        <v>0</v>
      </c>
      <c r="N94" s="88">
        <f t="shared" si="43"/>
        <v>0</v>
      </c>
      <c r="O94" s="88">
        <f t="shared" si="43"/>
        <v>0</v>
      </c>
      <c r="P94" s="88">
        <f t="shared" si="43"/>
        <v>100000</v>
      </c>
    </row>
    <row r="95" spans="1:16" ht="48.6" customHeight="1">
      <c r="A95" s="337" t="s">
        <v>453</v>
      </c>
      <c r="B95" s="337" t="s">
        <v>454</v>
      </c>
      <c r="C95" s="338" t="s">
        <v>455</v>
      </c>
      <c r="D95" s="339" t="s">
        <v>476</v>
      </c>
      <c r="E95" s="83">
        <f>F95+I95</f>
        <v>100000</v>
      </c>
      <c r="F95" s="83">
        <v>100000</v>
      </c>
      <c r="G95" s="83"/>
      <c r="H95" s="83"/>
      <c r="I95" s="83"/>
      <c r="J95" s="83">
        <f>L95+O95</f>
        <v>0</v>
      </c>
      <c r="K95" s="83"/>
      <c r="L95" s="83"/>
      <c r="M95" s="83"/>
      <c r="N95" s="83"/>
      <c r="O95" s="83"/>
      <c r="P95" s="83">
        <f>E95+J95</f>
        <v>100000</v>
      </c>
    </row>
    <row r="96" spans="1:16" ht="63" customHeight="1">
      <c r="A96" s="55">
        <v>5100000</v>
      </c>
      <c r="B96" s="84"/>
      <c r="C96" s="84"/>
      <c r="D96" s="60" t="s">
        <v>198</v>
      </c>
      <c r="E96" s="88">
        <f>E97</f>
        <v>700000</v>
      </c>
      <c r="F96" s="88">
        <f t="shared" ref="F96:P97" si="44">F97</f>
        <v>700000</v>
      </c>
      <c r="G96" s="88">
        <f t="shared" si="44"/>
        <v>574000</v>
      </c>
      <c r="H96" s="88">
        <f t="shared" si="44"/>
        <v>0</v>
      </c>
      <c r="I96" s="88">
        <f t="shared" si="44"/>
        <v>0</v>
      </c>
      <c r="J96" s="88">
        <f t="shared" si="44"/>
        <v>0</v>
      </c>
      <c r="K96" s="88">
        <f t="shared" si="44"/>
        <v>0</v>
      </c>
      <c r="L96" s="88">
        <f t="shared" si="44"/>
        <v>0</v>
      </c>
      <c r="M96" s="88">
        <f t="shared" si="44"/>
        <v>0</v>
      </c>
      <c r="N96" s="88">
        <f t="shared" si="44"/>
        <v>0</v>
      </c>
      <c r="O96" s="88">
        <f t="shared" si="44"/>
        <v>0</v>
      </c>
      <c r="P96" s="88">
        <f t="shared" si="44"/>
        <v>700000</v>
      </c>
    </row>
    <row r="97" spans="1:16" ht="73.900000000000006" customHeight="1">
      <c r="A97" s="55">
        <v>5110000</v>
      </c>
      <c r="B97" s="84"/>
      <c r="C97" s="84"/>
      <c r="D97" s="60" t="s">
        <v>198</v>
      </c>
      <c r="E97" s="88">
        <f>E98</f>
        <v>700000</v>
      </c>
      <c r="F97" s="88">
        <f t="shared" si="44"/>
        <v>700000</v>
      </c>
      <c r="G97" s="88">
        <f t="shared" si="44"/>
        <v>574000</v>
      </c>
      <c r="H97" s="88">
        <f t="shared" si="44"/>
        <v>0</v>
      </c>
      <c r="I97" s="88">
        <f t="shared" si="44"/>
        <v>0</v>
      </c>
      <c r="J97" s="88">
        <f t="shared" si="44"/>
        <v>0</v>
      </c>
      <c r="K97" s="88">
        <f t="shared" si="44"/>
        <v>0</v>
      </c>
      <c r="L97" s="88">
        <f t="shared" si="44"/>
        <v>0</v>
      </c>
      <c r="M97" s="88">
        <f t="shared" si="44"/>
        <v>0</v>
      </c>
      <c r="N97" s="88">
        <f t="shared" si="44"/>
        <v>0</v>
      </c>
      <c r="O97" s="88">
        <f t="shared" si="44"/>
        <v>0</v>
      </c>
      <c r="P97" s="88">
        <f t="shared" si="44"/>
        <v>700000</v>
      </c>
    </row>
    <row r="98" spans="1:16" ht="69" customHeight="1">
      <c r="A98" s="337" t="s">
        <v>475</v>
      </c>
      <c r="B98" s="337" t="s">
        <v>222</v>
      </c>
      <c r="C98" s="338" t="s">
        <v>219</v>
      </c>
      <c r="D98" s="339" t="s">
        <v>223</v>
      </c>
      <c r="E98" s="83">
        <f>F98+I98</f>
        <v>700000</v>
      </c>
      <c r="F98" s="83">
        <v>700000</v>
      </c>
      <c r="G98" s="83">
        <v>574000</v>
      </c>
      <c r="H98" s="83"/>
      <c r="I98" s="83"/>
      <c r="J98" s="83">
        <f>L98+O98</f>
        <v>0</v>
      </c>
      <c r="K98" s="83"/>
      <c r="L98" s="83"/>
      <c r="M98" s="83"/>
      <c r="N98" s="83"/>
      <c r="O98" s="83"/>
      <c r="P98" s="83">
        <f>E98+J98</f>
        <v>700000</v>
      </c>
    </row>
    <row r="99" spans="1:16" s="86" customFormat="1" ht="52.9" customHeight="1">
      <c r="A99" s="451" t="s">
        <v>738</v>
      </c>
      <c r="B99" s="451"/>
      <c r="C99" s="451"/>
      <c r="D99" s="451"/>
      <c r="E99" s="233">
        <f t="shared" ref="E99:P99" si="45">E100+E106+E110+E121+E129+E139+E142+E145+E149+E152+E156+E159+E162+E165+E169+E175+E172</f>
        <v>10137368</v>
      </c>
      <c r="F99" s="233">
        <f t="shared" si="45"/>
        <v>13514268</v>
      </c>
      <c r="G99" s="233">
        <f t="shared" si="45"/>
        <v>-8801430</v>
      </c>
      <c r="H99" s="233">
        <f t="shared" si="45"/>
        <v>744900</v>
      </c>
      <c r="I99" s="233">
        <f t="shared" si="45"/>
        <v>-3376900</v>
      </c>
      <c r="J99" s="233">
        <f t="shared" si="45"/>
        <v>-10137368</v>
      </c>
      <c r="K99" s="233">
        <f t="shared" si="45"/>
        <v>-10137368</v>
      </c>
      <c r="L99" s="233">
        <f t="shared" si="45"/>
        <v>0</v>
      </c>
      <c r="M99" s="233">
        <f t="shared" si="45"/>
        <v>0</v>
      </c>
      <c r="N99" s="233">
        <f t="shared" si="45"/>
        <v>0</v>
      </c>
      <c r="O99" s="233">
        <f t="shared" si="45"/>
        <v>-10137368</v>
      </c>
      <c r="P99" s="233">
        <f t="shared" si="45"/>
        <v>0</v>
      </c>
    </row>
    <row r="100" spans="1:16" s="252" customFormat="1" ht="43.15" customHeight="1">
      <c r="A100" s="351" t="s">
        <v>121</v>
      </c>
      <c r="B100" s="351" t="s">
        <v>18</v>
      </c>
      <c r="C100" s="351" t="s">
        <v>18</v>
      </c>
      <c r="D100" s="379" t="s">
        <v>122</v>
      </c>
      <c r="E100" s="251">
        <f>E101+E104</f>
        <v>2802300</v>
      </c>
      <c r="F100" s="251">
        <f t="shared" ref="F100:P100" si="46">F101+F104</f>
        <v>2365000</v>
      </c>
      <c r="G100" s="251">
        <f t="shared" si="46"/>
        <v>0</v>
      </c>
      <c r="H100" s="251">
        <f t="shared" si="46"/>
        <v>0</v>
      </c>
      <c r="I100" s="251">
        <f t="shared" si="46"/>
        <v>437300</v>
      </c>
      <c r="J100" s="251">
        <f t="shared" si="46"/>
        <v>0</v>
      </c>
      <c r="K100" s="251">
        <f t="shared" si="46"/>
        <v>0</v>
      </c>
      <c r="L100" s="251">
        <f t="shared" si="46"/>
        <v>0</v>
      </c>
      <c r="M100" s="251">
        <f t="shared" si="46"/>
        <v>0</v>
      </c>
      <c r="N100" s="251">
        <f t="shared" si="46"/>
        <v>0</v>
      </c>
      <c r="O100" s="251">
        <f t="shared" si="46"/>
        <v>0</v>
      </c>
      <c r="P100" s="251">
        <f t="shared" si="46"/>
        <v>2802300</v>
      </c>
    </row>
    <row r="101" spans="1:16" s="252" customFormat="1" ht="42.6" customHeight="1">
      <c r="A101" s="351" t="s">
        <v>658</v>
      </c>
      <c r="B101" s="351" t="s">
        <v>18</v>
      </c>
      <c r="C101" s="351" t="s">
        <v>18</v>
      </c>
      <c r="D101" s="379" t="s">
        <v>122</v>
      </c>
      <c r="E101" s="251">
        <f>SUM(E102:E103)</f>
        <v>900000</v>
      </c>
      <c r="F101" s="251">
        <f t="shared" ref="F101:P101" si="47">SUM(F102:F103)</f>
        <v>900000</v>
      </c>
      <c r="G101" s="251">
        <f t="shared" si="47"/>
        <v>0</v>
      </c>
      <c r="H101" s="251">
        <f t="shared" si="47"/>
        <v>0</v>
      </c>
      <c r="I101" s="251">
        <f t="shared" si="47"/>
        <v>0</v>
      </c>
      <c r="J101" s="251">
        <f t="shared" si="47"/>
        <v>0</v>
      </c>
      <c r="K101" s="251">
        <f t="shared" si="47"/>
        <v>0</v>
      </c>
      <c r="L101" s="251">
        <f t="shared" si="47"/>
        <v>0</v>
      </c>
      <c r="M101" s="251">
        <f t="shared" si="47"/>
        <v>0</v>
      </c>
      <c r="N101" s="251">
        <f t="shared" si="47"/>
        <v>0</v>
      </c>
      <c r="O101" s="251">
        <f t="shared" si="47"/>
        <v>0</v>
      </c>
      <c r="P101" s="251">
        <f t="shared" si="47"/>
        <v>900000</v>
      </c>
    </row>
    <row r="102" spans="1:16" s="252" customFormat="1" ht="47.45" customHeight="1">
      <c r="A102" s="370" t="s">
        <v>649</v>
      </c>
      <c r="B102" s="370" t="s">
        <v>36</v>
      </c>
      <c r="C102" s="370" t="s">
        <v>137</v>
      </c>
      <c r="D102" s="308" t="s">
        <v>138</v>
      </c>
      <c r="E102" s="83">
        <f>F102+I102</f>
        <v>750000</v>
      </c>
      <c r="F102" s="83">
        <v>750000</v>
      </c>
      <c r="G102" s="83"/>
      <c r="H102" s="83"/>
      <c r="I102" s="83"/>
      <c r="J102" s="83">
        <f>L102+O102</f>
        <v>0</v>
      </c>
      <c r="K102" s="83"/>
      <c r="L102" s="83"/>
      <c r="M102" s="83"/>
      <c r="N102" s="83"/>
      <c r="O102" s="83"/>
      <c r="P102" s="83">
        <f>E102+J102</f>
        <v>750000</v>
      </c>
    </row>
    <row r="103" spans="1:16" s="252" customFormat="1" ht="67.900000000000006" customHeight="1">
      <c r="A103" s="370" t="s">
        <v>652</v>
      </c>
      <c r="B103" s="370" t="s">
        <v>653</v>
      </c>
      <c r="C103" s="370" t="s">
        <v>654</v>
      </c>
      <c r="D103" s="308" t="s">
        <v>655</v>
      </c>
      <c r="E103" s="83">
        <f>F103+I103</f>
        <v>150000</v>
      </c>
      <c r="F103" s="83">
        <v>150000</v>
      </c>
      <c r="G103" s="83"/>
      <c r="H103" s="83"/>
      <c r="I103" s="83"/>
      <c r="J103" s="83"/>
      <c r="K103" s="83"/>
      <c r="L103" s="83"/>
      <c r="M103" s="83"/>
      <c r="N103" s="83"/>
      <c r="O103" s="83"/>
      <c r="P103" s="83">
        <f>E103+J103</f>
        <v>150000</v>
      </c>
    </row>
    <row r="104" spans="1:16" s="252" customFormat="1" ht="77.45" customHeight="1">
      <c r="A104" s="121" t="s">
        <v>123</v>
      </c>
      <c r="B104" s="55"/>
      <c r="C104" s="135"/>
      <c r="D104" s="136" t="s">
        <v>200</v>
      </c>
      <c r="E104" s="251">
        <f t="shared" ref="E104:P104" si="48">SUM(E105:E105)</f>
        <v>1902300</v>
      </c>
      <c r="F104" s="251">
        <f t="shared" si="48"/>
        <v>1465000</v>
      </c>
      <c r="G104" s="251">
        <f t="shared" si="48"/>
        <v>0</v>
      </c>
      <c r="H104" s="251">
        <f t="shared" si="48"/>
        <v>0</v>
      </c>
      <c r="I104" s="251">
        <f t="shared" si="48"/>
        <v>437300</v>
      </c>
      <c r="J104" s="251">
        <f t="shared" si="48"/>
        <v>0</v>
      </c>
      <c r="K104" s="251">
        <f t="shared" si="48"/>
        <v>0</v>
      </c>
      <c r="L104" s="251">
        <f t="shared" si="48"/>
        <v>0</v>
      </c>
      <c r="M104" s="251">
        <f t="shared" si="48"/>
        <v>0</v>
      </c>
      <c r="N104" s="251">
        <f t="shared" si="48"/>
        <v>0</v>
      </c>
      <c r="O104" s="251">
        <f t="shared" si="48"/>
        <v>0</v>
      </c>
      <c r="P104" s="251">
        <f t="shared" si="48"/>
        <v>1902300</v>
      </c>
    </row>
    <row r="105" spans="1:16" s="254" customFormat="1" ht="49.15" customHeight="1">
      <c r="A105" s="120" t="s">
        <v>201</v>
      </c>
      <c r="B105" s="120" t="s">
        <v>36</v>
      </c>
      <c r="C105" s="207" t="s">
        <v>137</v>
      </c>
      <c r="D105" s="129" t="s">
        <v>138</v>
      </c>
      <c r="E105" s="83">
        <f>F105+I105</f>
        <v>1902300</v>
      </c>
      <c r="F105" s="83">
        <f>983000+600000+152000-270000</f>
        <v>1465000</v>
      </c>
      <c r="G105" s="83"/>
      <c r="H105" s="83"/>
      <c r="I105" s="83">
        <f>167300+270000</f>
        <v>437300</v>
      </c>
      <c r="J105" s="83">
        <f>L105+O105</f>
        <v>0</v>
      </c>
      <c r="K105" s="83"/>
      <c r="L105" s="83"/>
      <c r="M105" s="83"/>
      <c r="N105" s="83"/>
      <c r="O105" s="83"/>
      <c r="P105" s="83">
        <f>E105+J105</f>
        <v>1902300</v>
      </c>
    </row>
    <row r="106" spans="1:16" s="254" customFormat="1" ht="49.15" customHeight="1">
      <c r="A106" s="55" t="s">
        <v>139</v>
      </c>
      <c r="B106" s="55" t="s">
        <v>18</v>
      </c>
      <c r="C106" s="55" t="s">
        <v>18</v>
      </c>
      <c r="D106" s="60" t="s">
        <v>140</v>
      </c>
      <c r="E106" s="90">
        <f>E107</f>
        <v>-99900</v>
      </c>
      <c r="F106" s="90">
        <f t="shared" ref="F106:P106" si="49">F107</f>
        <v>-99900</v>
      </c>
      <c r="G106" s="90">
        <f t="shared" si="49"/>
        <v>0</v>
      </c>
      <c r="H106" s="90">
        <f t="shared" si="49"/>
        <v>0</v>
      </c>
      <c r="I106" s="90">
        <f t="shared" si="49"/>
        <v>0</v>
      </c>
      <c r="J106" s="90">
        <f t="shared" si="49"/>
        <v>0</v>
      </c>
      <c r="K106" s="90">
        <f t="shared" si="49"/>
        <v>0</v>
      </c>
      <c r="L106" s="90">
        <f t="shared" si="49"/>
        <v>0</v>
      </c>
      <c r="M106" s="90">
        <f t="shared" si="49"/>
        <v>0</v>
      </c>
      <c r="N106" s="90">
        <f t="shared" si="49"/>
        <v>0</v>
      </c>
      <c r="O106" s="90">
        <f t="shared" si="49"/>
        <v>0</v>
      </c>
      <c r="P106" s="90">
        <f t="shared" si="49"/>
        <v>-99900</v>
      </c>
    </row>
    <row r="107" spans="1:16" s="254" customFormat="1" ht="49.15" customHeight="1">
      <c r="A107" s="55" t="s">
        <v>141</v>
      </c>
      <c r="B107" s="55" t="s">
        <v>18</v>
      </c>
      <c r="C107" s="55" t="s">
        <v>18</v>
      </c>
      <c r="D107" s="60" t="s">
        <v>140</v>
      </c>
      <c r="E107" s="90">
        <f>SUM(E108:E109)</f>
        <v>-99900</v>
      </c>
      <c r="F107" s="90">
        <f t="shared" ref="F107:P107" si="50">SUM(F108:F109)</f>
        <v>-99900</v>
      </c>
      <c r="G107" s="90">
        <f t="shared" si="50"/>
        <v>0</v>
      </c>
      <c r="H107" s="90">
        <f t="shared" si="50"/>
        <v>0</v>
      </c>
      <c r="I107" s="90">
        <f t="shared" si="50"/>
        <v>0</v>
      </c>
      <c r="J107" s="90">
        <f t="shared" si="50"/>
        <v>0</v>
      </c>
      <c r="K107" s="90">
        <f t="shared" si="50"/>
        <v>0</v>
      </c>
      <c r="L107" s="90">
        <f t="shared" si="50"/>
        <v>0</v>
      </c>
      <c r="M107" s="90">
        <f t="shared" si="50"/>
        <v>0</v>
      </c>
      <c r="N107" s="90">
        <f t="shared" si="50"/>
        <v>0</v>
      </c>
      <c r="O107" s="90">
        <f t="shared" si="50"/>
        <v>0</v>
      </c>
      <c r="P107" s="90">
        <f t="shared" si="50"/>
        <v>-99900</v>
      </c>
    </row>
    <row r="108" spans="1:16" s="254" customFormat="1" ht="49.15" customHeight="1">
      <c r="A108" s="370" t="s">
        <v>659</v>
      </c>
      <c r="B108" s="370" t="s">
        <v>36</v>
      </c>
      <c r="C108" s="370" t="s">
        <v>137</v>
      </c>
      <c r="D108" s="308" t="s">
        <v>138</v>
      </c>
      <c r="E108" s="83">
        <f>F108+I108</f>
        <v>-50000</v>
      </c>
      <c r="F108" s="83">
        <v>-50000</v>
      </c>
      <c r="G108" s="83"/>
      <c r="H108" s="83"/>
      <c r="I108" s="83"/>
      <c r="J108" s="83">
        <f>L108+O108</f>
        <v>0</v>
      </c>
      <c r="K108" s="83"/>
      <c r="L108" s="83"/>
      <c r="M108" s="83"/>
      <c r="N108" s="83"/>
      <c r="O108" s="83"/>
      <c r="P108" s="83">
        <f>E108+J108</f>
        <v>-50000</v>
      </c>
    </row>
    <row r="109" spans="1:16" s="254" customFormat="1" ht="49.15" customHeight="1">
      <c r="A109" s="370" t="s">
        <v>662</v>
      </c>
      <c r="B109" s="370" t="s">
        <v>663</v>
      </c>
      <c r="C109" s="370" t="s">
        <v>50</v>
      </c>
      <c r="D109" s="308" t="s">
        <v>664</v>
      </c>
      <c r="E109" s="83">
        <f>F109+I109</f>
        <v>-49900</v>
      </c>
      <c r="F109" s="83">
        <v>-49900</v>
      </c>
      <c r="G109" s="83"/>
      <c r="H109" s="83"/>
      <c r="I109" s="83"/>
      <c r="J109" s="83">
        <f>L109+O109</f>
        <v>0</v>
      </c>
      <c r="K109" s="83"/>
      <c r="L109" s="83"/>
      <c r="M109" s="83"/>
      <c r="N109" s="83"/>
      <c r="O109" s="83"/>
      <c r="P109" s="83">
        <f>E109+J109</f>
        <v>-49900</v>
      </c>
    </row>
    <row r="110" spans="1:16" s="86" customFormat="1" ht="70.150000000000006" customHeight="1">
      <c r="A110" s="55" t="s">
        <v>37</v>
      </c>
      <c r="B110" s="55" t="s">
        <v>18</v>
      </c>
      <c r="C110" s="55" t="s">
        <v>18</v>
      </c>
      <c r="D110" s="60" t="s">
        <v>49</v>
      </c>
      <c r="E110" s="234">
        <f>E111</f>
        <v>-10051500</v>
      </c>
      <c r="F110" s="234">
        <f t="shared" ref="F110:P110" si="51">F111</f>
        <v>-10651500</v>
      </c>
      <c r="G110" s="234">
        <f t="shared" si="51"/>
        <v>-8227430</v>
      </c>
      <c r="H110" s="234">
        <f t="shared" si="51"/>
        <v>260000</v>
      </c>
      <c r="I110" s="234">
        <f t="shared" si="51"/>
        <v>600000</v>
      </c>
      <c r="J110" s="234">
        <f t="shared" si="51"/>
        <v>-3962684</v>
      </c>
      <c r="K110" s="234">
        <f t="shared" si="51"/>
        <v>-3962684</v>
      </c>
      <c r="L110" s="234">
        <f t="shared" si="51"/>
        <v>0</v>
      </c>
      <c r="M110" s="234">
        <f t="shared" si="51"/>
        <v>0</v>
      </c>
      <c r="N110" s="234">
        <f t="shared" si="51"/>
        <v>0</v>
      </c>
      <c r="O110" s="234">
        <f t="shared" si="51"/>
        <v>-3962684</v>
      </c>
      <c r="P110" s="234">
        <f t="shared" si="51"/>
        <v>-14014184</v>
      </c>
    </row>
    <row r="111" spans="1:16" s="86" customFormat="1" ht="79.150000000000006" customHeight="1">
      <c r="A111" s="55" t="s">
        <v>38</v>
      </c>
      <c r="B111" s="55" t="s">
        <v>18</v>
      </c>
      <c r="C111" s="55" t="s">
        <v>18</v>
      </c>
      <c r="D111" s="60" t="s">
        <v>49</v>
      </c>
      <c r="E111" s="234">
        <f>SUM(E112:E120)</f>
        <v>-10051500</v>
      </c>
      <c r="F111" s="234">
        <f t="shared" ref="F111:P111" si="52">SUM(F112:F120)</f>
        <v>-10651500</v>
      </c>
      <c r="G111" s="234">
        <f t="shared" si="52"/>
        <v>-8227430</v>
      </c>
      <c r="H111" s="234">
        <f t="shared" si="52"/>
        <v>260000</v>
      </c>
      <c r="I111" s="234">
        <f t="shared" si="52"/>
        <v>600000</v>
      </c>
      <c r="J111" s="234">
        <f t="shared" si="52"/>
        <v>-3962684</v>
      </c>
      <c r="K111" s="234">
        <f t="shared" si="52"/>
        <v>-3962684</v>
      </c>
      <c r="L111" s="234">
        <f t="shared" si="52"/>
        <v>0</v>
      </c>
      <c r="M111" s="234">
        <f t="shared" si="52"/>
        <v>0</v>
      </c>
      <c r="N111" s="234">
        <f t="shared" si="52"/>
        <v>0</v>
      </c>
      <c r="O111" s="234">
        <f t="shared" si="52"/>
        <v>-3962684</v>
      </c>
      <c r="P111" s="234">
        <f t="shared" si="52"/>
        <v>-14014184</v>
      </c>
    </row>
    <row r="112" spans="1:16" s="86" customFormat="1" ht="113.45" customHeight="1">
      <c r="A112" s="370" t="s">
        <v>92</v>
      </c>
      <c r="B112" s="370" t="s">
        <v>93</v>
      </c>
      <c r="C112" s="370" t="s">
        <v>102</v>
      </c>
      <c r="D112" s="308" t="s">
        <v>94</v>
      </c>
      <c r="E112" s="83">
        <f t="shared" ref="E112:E120" si="53">F112+I112</f>
        <v>1528500</v>
      </c>
      <c r="F112" s="307">
        <v>928500</v>
      </c>
      <c r="G112" s="307">
        <v>528500</v>
      </c>
      <c r="H112" s="307"/>
      <c r="I112" s="307">
        <v>600000</v>
      </c>
      <c r="J112" s="83">
        <f>L112+O112</f>
        <v>0</v>
      </c>
      <c r="K112" s="234"/>
      <c r="L112" s="234"/>
      <c r="M112" s="234"/>
      <c r="N112" s="234"/>
      <c r="O112" s="234"/>
      <c r="P112" s="83">
        <f t="shared" ref="P112:P120" si="54">E112+J112</f>
        <v>1528500</v>
      </c>
    </row>
    <row r="113" spans="1:16" s="86" customFormat="1" ht="67.150000000000006" customHeight="1">
      <c r="A113" s="370" t="s">
        <v>114</v>
      </c>
      <c r="B113" s="370" t="s">
        <v>115</v>
      </c>
      <c r="C113" s="370" t="s">
        <v>102</v>
      </c>
      <c r="D113" s="308" t="s">
        <v>116</v>
      </c>
      <c r="E113" s="83">
        <f t="shared" si="53"/>
        <v>0</v>
      </c>
      <c r="F113" s="307"/>
      <c r="G113" s="307"/>
      <c r="H113" s="307">
        <v>300000</v>
      </c>
      <c r="I113" s="307"/>
      <c r="J113" s="83">
        <f>L113+O113</f>
        <v>0</v>
      </c>
      <c r="K113" s="234"/>
      <c r="L113" s="234"/>
      <c r="M113" s="234"/>
      <c r="N113" s="234"/>
      <c r="O113" s="234"/>
      <c r="P113" s="83">
        <f t="shared" si="54"/>
        <v>0</v>
      </c>
    </row>
    <row r="114" spans="1:16" s="86" customFormat="1" ht="82.9" customHeight="1">
      <c r="A114" s="370" t="s">
        <v>462</v>
      </c>
      <c r="B114" s="370" t="s">
        <v>463</v>
      </c>
      <c r="C114" s="370" t="s">
        <v>464</v>
      </c>
      <c r="D114" s="308" t="s">
        <v>465</v>
      </c>
      <c r="E114" s="83">
        <f t="shared" si="53"/>
        <v>0</v>
      </c>
      <c r="F114" s="307"/>
      <c r="G114" s="307">
        <v>939670</v>
      </c>
      <c r="H114" s="307"/>
      <c r="I114" s="307"/>
      <c r="J114" s="83">
        <f>L114+O114</f>
        <v>0</v>
      </c>
      <c r="K114" s="234"/>
      <c r="L114" s="234"/>
      <c r="M114" s="234"/>
      <c r="N114" s="234"/>
      <c r="O114" s="234"/>
      <c r="P114" s="83">
        <f t="shared" si="54"/>
        <v>0</v>
      </c>
    </row>
    <row r="115" spans="1:16" s="167" customFormat="1" ht="70.150000000000006" customHeight="1">
      <c r="A115" s="337" t="s">
        <v>477</v>
      </c>
      <c r="B115" s="337" t="s">
        <v>478</v>
      </c>
      <c r="C115" s="338" t="s">
        <v>479</v>
      </c>
      <c r="D115" s="339" t="s">
        <v>328</v>
      </c>
      <c r="E115" s="83">
        <f t="shared" si="53"/>
        <v>-11580000</v>
      </c>
      <c r="F115" s="282">
        <f>-12000000+420000</f>
        <v>-11580000</v>
      </c>
      <c r="G115" s="282">
        <v>-9836000</v>
      </c>
      <c r="H115" s="282"/>
      <c r="I115" s="282"/>
      <c r="J115" s="282">
        <f>L115+O115</f>
        <v>0</v>
      </c>
      <c r="K115" s="282"/>
      <c r="L115" s="282"/>
      <c r="M115" s="282"/>
      <c r="N115" s="282"/>
      <c r="O115" s="282"/>
      <c r="P115" s="83">
        <f t="shared" si="54"/>
        <v>-11580000</v>
      </c>
    </row>
    <row r="116" spans="1:16" s="167" customFormat="1" ht="41.45" customHeight="1">
      <c r="A116" s="337" t="s">
        <v>782</v>
      </c>
      <c r="B116" s="337" t="s">
        <v>783</v>
      </c>
      <c r="C116" s="338" t="s">
        <v>50</v>
      </c>
      <c r="D116" s="339" t="s">
        <v>784</v>
      </c>
      <c r="E116" s="83">
        <f t="shared" si="53"/>
        <v>0</v>
      </c>
      <c r="F116" s="282"/>
      <c r="G116" s="282">
        <v>140400</v>
      </c>
      <c r="H116" s="282"/>
      <c r="I116" s="282"/>
      <c r="J116" s="282"/>
      <c r="K116" s="282"/>
      <c r="L116" s="282"/>
      <c r="M116" s="282"/>
      <c r="N116" s="282"/>
      <c r="O116" s="282"/>
      <c r="P116" s="83"/>
    </row>
    <row r="117" spans="1:16" s="167" customFormat="1" ht="97.15" customHeight="1">
      <c r="A117" s="337" t="s">
        <v>246</v>
      </c>
      <c r="B117" s="337" t="s">
        <v>673</v>
      </c>
      <c r="C117" s="338" t="s">
        <v>50</v>
      </c>
      <c r="D117" s="339" t="s">
        <v>674</v>
      </c>
      <c r="E117" s="83">
        <f t="shared" si="53"/>
        <v>0</v>
      </c>
      <c r="F117" s="282"/>
      <c r="G117" s="282"/>
      <c r="H117" s="282"/>
      <c r="I117" s="282"/>
      <c r="J117" s="282">
        <f>L117+O117</f>
        <v>-562000</v>
      </c>
      <c r="K117" s="282">
        <v>-562000</v>
      </c>
      <c r="L117" s="282"/>
      <c r="M117" s="282"/>
      <c r="N117" s="282"/>
      <c r="O117" s="282">
        <v>-562000</v>
      </c>
      <c r="P117" s="83">
        <f>E117+J117</f>
        <v>-562000</v>
      </c>
    </row>
    <row r="118" spans="1:16" s="86" customFormat="1" ht="70.900000000000006" customHeight="1">
      <c r="A118" s="169" t="s">
        <v>315</v>
      </c>
      <c r="B118" s="169" t="s">
        <v>220</v>
      </c>
      <c r="C118" s="170" t="s">
        <v>50</v>
      </c>
      <c r="D118" s="221" t="s">
        <v>274</v>
      </c>
      <c r="E118" s="83">
        <f t="shared" si="53"/>
        <v>0</v>
      </c>
      <c r="F118" s="83"/>
      <c r="G118" s="83"/>
      <c r="H118" s="83"/>
      <c r="I118" s="83"/>
      <c r="J118" s="83">
        <f>L118+O118</f>
        <v>-3400684</v>
      </c>
      <c r="K118" s="83">
        <f>-250000-2400000-270000-1528500+2500000-1452184</f>
        <v>-3400684</v>
      </c>
      <c r="L118" s="83"/>
      <c r="M118" s="83"/>
      <c r="N118" s="83"/>
      <c r="O118" s="83">
        <f>-250000-2400000-270000-1528500+2500000-1452184</f>
        <v>-3400684</v>
      </c>
      <c r="P118" s="83">
        <f t="shared" si="54"/>
        <v>-3400684</v>
      </c>
    </row>
    <row r="119" spans="1:16" s="86" customFormat="1" ht="69.599999999999994" customHeight="1">
      <c r="A119" s="370" t="s">
        <v>670</v>
      </c>
      <c r="B119" s="370" t="s">
        <v>671</v>
      </c>
      <c r="C119" s="370" t="s">
        <v>158</v>
      </c>
      <c r="D119" s="308" t="s">
        <v>672</v>
      </c>
      <c r="E119" s="83">
        <f t="shared" si="53"/>
        <v>-173600</v>
      </c>
      <c r="F119" s="83">
        <v>-173600</v>
      </c>
      <c r="G119" s="83"/>
      <c r="H119" s="83">
        <v>-173600</v>
      </c>
      <c r="I119" s="83"/>
      <c r="J119" s="83">
        <f>L119+O119</f>
        <v>0</v>
      </c>
      <c r="K119" s="83"/>
      <c r="L119" s="83"/>
      <c r="M119" s="83"/>
      <c r="N119" s="83"/>
      <c r="O119" s="83"/>
      <c r="P119" s="83">
        <f t="shared" si="54"/>
        <v>-173600</v>
      </c>
    </row>
    <row r="120" spans="1:16" s="167" customFormat="1" ht="57" customHeight="1">
      <c r="A120" s="370" t="s">
        <v>502</v>
      </c>
      <c r="B120" s="370" t="s">
        <v>503</v>
      </c>
      <c r="C120" s="370" t="s">
        <v>480</v>
      </c>
      <c r="D120" s="308" t="s">
        <v>504</v>
      </c>
      <c r="E120" s="83">
        <f t="shared" si="53"/>
        <v>173600</v>
      </c>
      <c r="F120" s="83">
        <f>100000+73600</f>
        <v>173600</v>
      </c>
      <c r="G120" s="83"/>
      <c r="H120" s="83">
        <f>100000+33600</f>
        <v>133600</v>
      </c>
      <c r="I120" s="258"/>
      <c r="J120" s="83">
        <f>L120+O120</f>
        <v>0</v>
      </c>
      <c r="K120" s="83"/>
      <c r="L120" s="83"/>
      <c r="M120" s="83"/>
      <c r="N120" s="83"/>
      <c r="O120" s="83"/>
      <c r="P120" s="83">
        <f t="shared" si="54"/>
        <v>173600</v>
      </c>
    </row>
    <row r="121" spans="1:16" s="86" customFormat="1" ht="61.15" customHeight="1">
      <c r="A121" s="121" t="s">
        <v>124</v>
      </c>
      <c r="B121" s="55"/>
      <c r="C121" s="135"/>
      <c r="D121" s="136" t="s">
        <v>203</v>
      </c>
      <c r="E121" s="88">
        <f>E122</f>
        <v>170200</v>
      </c>
      <c r="F121" s="88">
        <f t="shared" ref="F121:P121" si="55">F122</f>
        <v>0</v>
      </c>
      <c r="G121" s="88">
        <f t="shared" si="55"/>
        <v>0</v>
      </c>
      <c r="H121" s="88">
        <f t="shared" si="55"/>
        <v>0</v>
      </c>
      <c r="I121" s="88">
        <f t="shared" si="55"/>
        <v>170200</v>
      </c>
      <c r="J121" s="88">
        <f t="shared" si="55"/>
        <v>-170200</v>
      </c>
      <c r="K121" s="88">
        <f t="shared" si="55"/>
        <v>-170200</v>
      </c>
      <c r="L121" s="88">
        <f t="shared" si="55"/>
        <v>0</v>
      </c>
      <c r="M121" s="88">
        <f t="shared" si="55"/>
        <v>0</v>
      </c>
      <c r="N121" s="88">
        <f t="shared" si="55"/>
        <v>0</v>
      </c>
      <c r="O121" s="88">
        <f t="shared" si="55"/>
        <v>-170200</v>
      </c>
      <c r="P121" s="88">
        <f t="shared" si="55"/>
        <v>0</v>
      </c>
    </row>
    <row r="122" spans="1:16" s="86" customFormat="1" ht="62.45" customHeight="1">
      <c r="A122" s="121" t="s">
        <v>126</v>
      </c>
      <c r="B122" s="55"/>
      <c r="C122" s="135"/>
      <c r="D122" s="136" t="s">
        <v>204</v>
      </c>
      <c r="E122" s="235">
        <f>SUM(E123:E128)</f>
        <v>170200</v>
      </c>
      <c r="F122" s="235">
        <f t="shared" ref="F122:P122" si="56">SUM(F123:F128)</f>
        <v>0</v>
      </c>
      <c r="G122" s="235">
        <f t="shared" si="56"/>
        <v>0</v>
      </c>
      <c r="H122" s="235">
        <f t="shared" si="56"/>
        <v>0</v>
      </c>
      <c r="I122" s="235">
        <f t="shared" si="56"/>
        <v>170200</v>
      </c>
      <c r="J122" s="235">
        <f t="shared" si="56"/>
        <v>-170200</v>
      </c>
      <c r="K122" s="235">
        <f t="shared" si="56"/>
        <v>-170200</v>
      </c>
      <c r="L122" s="235">
        <f t="shared" si="56"/>
        <v>0</v>
      </c>
      <c r="M122" s="235">
        <f t="shared" si="56"/>
        <v>0</v>
      </c>
      <c r="N122" s="235">
        <f t="shared" si="56"/>
        <v>0</v>
      </c>
      <c r="O122" s="235">
        <f t="shared" si="56"/>
        <v>-170200</v>
      </c>
      <c r="P122" s="235">
        <f t="shared" si="56"/>
        <v>0</v>
      </c>
    </row>
    <row r="123" spans="1:16" s="86" customFormat="1" ht="49.15" customHeight="1">
      <c r="A123" s="370" t="s">
        <v>675</v>
      </c>
      <c r="B123" s="370" t="s">
        <v>676</v>
      </c>
      <c r="C123" s="370" t="s">
        <v>677</v>
      </c>
      <c r="D123" s="308" t="s">
        <v>678</v>
      </c>
      <c r="E123" s="83">
        <f t="shared" ref="E123:E128" si="57">F123+I123</f>
        <v>-2250400</v>
      </c>
      <c r="F123" s="83">
        <f>-1887900-532700</f>
        <v>-2420600</v>
      </c>
      <c r="G123" s="83"/>
      <c r="H123" s="83"/>
      <c r="I123" s="83">
        <v>170200</v>
      </c>
      <c r="J123" s="83">
        <f t="shared" ref="J123:J128" si="58">L123+O123</f>
        <v>0</v>
      </c>
      <c r="K123" s="83"/>
      <c r="L123" s="83"/>
      <c r="M123" s="83"/>
      <c r="N123" s="83"/>
      <c r="O123" s="83"/>
      <c r="P123" s="83">
        <f t="shared" ref="P123:P128" si="59">E123+J123</f>
        <v>-2250400</v>
      </c>
    </row>
    <row r="124" spans="1:16" s="86" customFormat="1" ht="55.15" customHeight="1">
      <c r="A124" s="169" t="s">
        <v>146</v>
      </c>
      <c r="B124" s="169" t="s">
        <v>147</v>
      </c>
      <c r="C124" s="170" t="s">
        <v>148</v>
      </c>
      <c r="D124" s="221" t="s">
        <v>149</v>
      </c>
      <c r="E124" s="83">
        <f t="shared" si="57"/>
        <v>2210000</v>
      </c>
      <c r="F124" s="83">
        <f>400000+1450000+360000</f>
        <v>2210000</v>
      </c>
      <c r="G124" s="83"/>
      <c r="H124" s="83"/>
      <c r="I124" s="83"/>
      <c r="J124" s="83">
        <f t="shared" si="58"/>
        <v>0</v>
      </c>
      <c r="K124" s="83"/>
      <c r="L124" s="83"/>
      <c r="M124" s="83"/>
      <c r="N124" s="83"/>
      <c r="O124" s="83"/>
      <c r="P124" s="83">
        <f t="shared" si="59"/>
        <v>2210000</v>
      </c>
    </row>
    <row r="125" spans="1:16" s="86" customFormat="1" ht="55.15" customHeight="1">
      <c r="A125" s="370" t="s">
        <v>679</v>
      </c>
      <c r="B125" s="370" t="s">
        <v>680</v>
      </c>
      <c r="C125" s="370" t="s">
        <v>681</v>
      </c>
      <c r="D125" s="308" t="s">
        <v>682</v>
      </c>
      <c r="E125" s="83">
        <f t="shared" si="57"/>
        <v>-881700</v>
      </c>
      <c r="F125" s="83">
        <v>-881700</v>
      </c>
      <c r="G125" s="83"/>
      <c r="H125" s="83"/>
      <c r="I125" s="83"/>
      <c r="J125" s="83">
        <f t="shared" si="58"/>
        <v>0</v>
      </c>
      <c r="K125" s="83"/>
      <c r="L125" s="83"/>
      <c r="M125" s="83"/>
      <c r="N125" s="83"/>
      <c r="O125" s="83"/>
      <c r="P125" s="83">
        <f t="shared" si="59"/>
        <v>-881700</v>
      </c>
    </row>
    <row r="126" spans="1:16" s="86" customFormat="1" ht="47.45" customHeight="1">
      <c r="A126" s="370" t="s">
        <v>686</v>
      </c>
      <c r="B126" s="370" t="s">
        <v>687</v>
      </c>
      <c r="C126" s="370" t="s">
        <v>688</v>
      </c>
      <c r="D126" s="308" t="s">
        <v>689</v>
      </c>
      <c r="E126" s="83">
        <f t="shared" si="57"/>
        <v>210600</v>
      </c>
      <c r="F126" s="83">
        <v>210600</v>
      </c>
      <c r="G126" s="83"/>
      <c r="H126" s="83"/>
      <c r="I126" s="83"/>
      <c r="J126" s="83">
        <f t="shared" si="58"/>
        <v>0</v>
      </c>
      <c r="K126" s="83"/>
      <c r="L126" s="83"/>
      <c r="M126" s="83"/>
      <c r="N126" s="83"/>
      <c r="O126" s="83"/>
      <c r="P126" s="83">
        <f t="shared" si="59"/>
        <v>210600</v>
      </c>
    </row>
    <row r="127" spans="1:16" s="86" customFormat="1" ht="49.9" customHeight="1">
      <c r="A127" s="370" t="s">
        <v>683</v>
      </c>
      <c r="B127" s="370" t="s">
        <v>684</v>
      </c>
      <c r="C127" s="370" t="s">
        <v>128</v>
      </c>
      <c r="D127" s="308" t="s">
        <v>685</v>
      </c>
      <c r="E127" s="83">
        <f t="shared" si="57"/>
        <v>881700</v>
      </c>
      <c r="F127" s="83">
        <v>881700</v>
      </c>
      <c r="G127" s="83"/>
      <c r="H127" s="83"/>
      <c r="I127" s="83"/>
      <c r="J127" s="83">
        <f t="shared" si="58"/>
        <v>0</v>
      </c>
      <c r="K127" s="83"/>
      <c r="L127" s="83"/>
      <c r="M127" s="83"/>
      <c r="N127" s="83"/>
      <c r="O127" s="83"/>
      <c r="P127" s="83">
        <f t="shared" si="59"/>
        <v>881700</v>
      </c>
    </row>
    <row r="128" spans="1:16" s="86" customFormat="1" ht="80.45" customHeight="1">
      <c r="A128" s="169" t="s">
        <v>354</v>
      </c>
      <c r="B128" s="169" t="s">
        <v>127</v>
      </c>
      <c r="C128" s="170" t="s">
        <v>128</v>
      </c>
      <c r="D128" s="221" t="s">
        <v>311</v>
      </c>
      <c r="E128" s="83">
        <f t="shared" si="57"/>
        <v>0</v>
      </c>
      <c r="F128" s="83"/>
      <c r="G128" s="83"/>
      <c r="H128" s="83"/>
      <c r="I128" s="83"/>
      <c r="J128" s="83">
        <f t="shared" si="58"/>
        <v>-170200</v>
      </c>
      <c r="K128" s="83">
        <f>-5800000-541460+5561460+780000-170200</f>
        <v>-170200</v>
      </c>
      <c r="L128" s="83"/>
      <c r="M128" s="83"/>
      <c r="N128" s="83"/>
      <c r="O128" s="83">
        <f>-5800000-541460+5561460+780000-170200</f>
        <v>-170200</v>
      </c>
      <c r="P128" s="83">
        <f t="shared" si="59"/>
        <v>-170200</v>
      </c>
    </row>
    <row r="129" spans="1:16" s="86" customFormat="1" ht="70.900000000000006" customHeight="1">
      <c r="A129" s="121" t="s">
        <v>151</v>
      </c>
      <c r="B129" s="55"/>
      <c r="C129" s="135"/>
      <c r="D129" s="136" t="s">
        <v>152</v>
      </c>
      <c r="E129" s="88">
        <f>E130</f>
        <v>10816268</v>
      </c>
      <c r="F129" s="88">
        <f t="shared" ref="F129:P129" si="60">F130</f>
        <v>10700668</v>
      </c>
      <c r="G129" s="88">
        <f t="shared" si="60"/>
        <v>0</v>
      </c>
      <c r="H129" s="88">
        <f t="shared" si="60"/>
        <v>340000</v>
      </c>
      <c r="I129" s="88">
        <f t="shared" si="60"/>
        <v>115600</v>
      </c>
      <c r="J129" s="88">
        <f t="shared" si="60"/>
        <v>-10476268</v>
      </c>
      <c r="K129" s="88">
        <f t="shared" si="60"/>
        <v>-10476268</v>
      </c>
      <c r="L129" s="88">
        <f t="shared" si="60"/>
        <v>0</v>
      </c>
      <c r="M129" s="88">
        <f t="shared" si="60"/>
        <v>0</v>
      </c>
      <c r="N129" s="88">
        <f t="shared" si="60"/>
        <v>0</v>
      </c>
      <c r="O129" s="88">
        <f t="shared" si="60"/>
        <v>-10476268</v>
      </c>
      <c r="P129" s="88">
        <f t="shared" si="60"/>
        <v>340000</v>
      </c>
    </row>
    <row r="130" spans="1:16" s="86" customFormat="1" ht="72.599999999999994" customHeight="1">
      <c r="A130" s="121" t="s">
        <v>153</v>
      </c>
      <c r="B130" s="55"/>
      <c r="C130" s="135"/>
      <c r="D130" s="136" t="s">
        <v>152</v>
      </c>
      <c r="E130" s="88">
        <f>SUM(E131:E138)</f>
        <v>10816268</v>
      </c>
      <c r="F130" s="88">
        <f t="shared" ref="F130:P130" si="61">SUM(F131:F138)</f>
        <v>10700668</v>
      </c>
      <c r="G130" s="88">
        <f t="shared" si="61"/>
        <v>0</v>
      </c>
      <c r="H130" s="88">
        <f t="shared" si="61"/>
        <v>340000</v>
      </c>
      <c r="I130" s="88">
        <f t="shared" si="61"/>
        <v>115600</v>
      </c>
      <c r="J130" s="88">
        <f t="shared" si="61"/>
        <v>-10476268</v>
      </c>
      <c r="K130" s="88">
        <f t="shared" si="61"/>
        <v>-10476268</v>
      </c>
      <c r="L130" s="88">
        <f t="shared" si="61"/>
        <v>0</v>
      </c>
      <c r="M130" s="88">
        <f t="shared" si="61"/>
        <v>0</v>
      </c>
      <c r="N130" s="88">
        <f t="shared" si="61"/>
        <v>0</v>
      </c>
      <c r="O130" s="88">
        <f t="shared" si="61"/>
        <v>-10476268</v>
      </c>
      <c r="P130" s="88">
        <f t="shared" si="61"/>
        <v>340000</v>
      </c>
    </row>
    <row r="131" spans="1:16" s="86" customFormat="1" ht="58.9" customHeight="1">
      <c r="A131" s="370" t="s">
        <v>691</v>
      </c>
      <c r="B131" s="370" t="s">
        <v>692</v>
      </c>
      <c r="C131" s="370" t="s">
        <v>216</v>
      </c>
      <c r="D131" s="308" t="s">
        <v>693</v>
      </c>
      <c r="E131" s="83">
        <f t="shared" ref="E131:E138" si="62">F131+I131</f>
        <v>200000</v>
      </c>
      <c r="F131" s="83">
        <v>200000</v>
      </c>
      <c r="G131" s="83"/>
      <c r="H131" s="83"/>
      <c r="I131" s="83"/>
      <c r="J131" s="83">
        <f t="shared" ref="J131:J138" si="63">L131+O131</f>
        <v>0</v>
      </c>
      <c r="K131" s="83"/>
      <c r="L131" s="83"/>
      <c r="M131" s="83"/>
      <c r="N131" s="83"/>
      <c r="O131" s="83"/>
      <c r="P131" s="83">
        <f t="shared" ref="P131:P138" si="64">E131+J131</f>
        <v>200000</v>
      </c>
    </row>
    <row r="132" spans="1:16" s="86" customFormat="1" ht="79.900000000000006" customHeight="1">
      <c r="A132" s="169" t="s">
        <v>446</v>
      </c>
      <c r="B132" s="169" t="s">
        <v>447</v>
      </c>
      <c r="C132" s="170" t="s">
        <v>448</v>
      </c>
      <c r="D132" s="221" t="s">
        <v>449</v>
      </c>
      <c r="E132" s="83">
        <f t="shared" si="62"/>
        <v>560000</v>
      </c>
      <c r="F132" s="83">
        <f>560000</f>
        <v>560000</v>
      </c>
      <c r="G132" s="83"/>
      <c r="H132" s="83"/>
      <c r="I132" s="83"/>
      <c r="J132" s="83">
        <f t="shared" si="63"/>
        <v>0</v>
      </c>
      <c r="K132" s="83"/>
      <c r="L132" s="83"/>
      <c r="M132" s="83"/>
      <c r="N132" s="83"/>
      <c r="O132" s="83"/>
      <c r="P132" s="83">
        <f t="shared" si="64"/>
        <v>560000</v>
      </c>
    </row>
    <row r="133" spans="1:16" s="86" customFormat="1" ht="139.9" customHeight="1">
      <c r="A133" s="370" t="s">
        <v>154</v>
      </c>
      <c r="B133" s="370" t="s">
        <v>155</v>
      </c>
      <c r="C133" s="370" t="s">
        <v>156</v>
      </c>
      <c r="D133" s="308" t="s">
        <v>157</v>
      </c>
      <c r="E133" s="83">
        <f t="shared" si="62"/>
        <v>1193468</v>
      </c>
      <c r="F133" s="83">
        <v>1077868</v>
      </c>
      <c r="G133" s="83"/>
      <c r="H133" s="83"/>
      <c r="I133" s="83">
        <v>115600</v>
      </c>
      <c r="J133" s="83">
        <f t="shared" si="63"/>
        <v>0</v>
      </c>
      <c r="K133" s="83"/>
      <c r="L133" s="83"/>
      <c r="M133" s="83"/>
      <c r="N133" s="83"/>
      <c r="O133" s="83"/>
      <c r="P133" s="83">
        <f t="shared" si="64"/>
        <v>1193468</v>
      </c>
    </row>
    <row r="134" spans="1:16" s="86" customFormat="1" ht="58.9" customHeight="1">
      <c r="A134" s="370" t="s">
        <v>697</v>
      </c>
      <c r="B134" s="370" t="s">
        <v>698</v>
      </c>
      <c r="C134" s="370" t="s">
        <v>448</v>
      </c>
      <c r="D134" s="308" t="s">
        <v>699</v>
      </c>
      <c r="E134" s="83">
        <f t="shared" si="62"/>
        <v>340000</v>
      </c>
      <c r="F134" s="83">
        <v>340000</v>
      </c>
      <c r="G134" s="83"/>
      <c r="H134" s="83">
        <v>340000</v>
      </c>
      <c r="I134" s="83"/>
      <c r="J134" s="83">
        <f t="shared" si="63"/>
        <v>0</v>
      </c>
      <c r="K134" s="83"/>
      <c r="L134" s="83"/>
      <c r="M134" s="83"/>
      <c r="N134" s="83"/>
      <c r="O134" s="83"/>
      <c r="P134" s="83">
        <f t="shared" si="64"/>
        <v>340000</v>
      </c>
    </row>
    <row r="135" spans="1:16" s="86" customFormat="1" ht="124.9" customHeight="1">
      <c r="A135" s="370" t="s">
        <v>694</v>
      </c>
      <c r="B135" s="370" t="s">
        <v>695</v>
      </c>
      <c r="C135" s="370" t="s">
        <v>158</v>
      </c>
      <c r="D135" s="308" t="s">
        <v>696</v>
      </c>
      <c r="E135" s="83">
        <f t="shared" si="62"/>
        <v>22800</v>
      </c>
      <c r="F135" s="83">
        <v>22800</v>
      </c>
      <c r="G135" s="83"/>
      <c r="H135" s="83"/>
      <c r="I135" s="83"/>
      <c r="J135" s="83">
        <f t="shared" si="63"/>
        <v>0</v>
      </c>
      <c r="K135" s="83"/>
      <c r="L135" s="83"/>
      <c r="M135" s="83"/>
      <c r="N135" s="83"/>
      <c r="O135" s="83"/>
      <c r="P135" s="83">
        <f t="shared" si="64"/>
        <v>22800</v>
      </c>
    </row>
    <row r="136" spans="1:16" s="86" customFormat="1" ht="64.900000000000006" customHeight="1">
      <c r="A136" s="370" t="s">
        <v>95</v>
      </c>
      <c r="B136" s="370" t="s">
        <v>96</v>
      </c>
      <c r="C136" s="370" t="s">
        <v>219</v>
      </c>
      <c r="D136" s="308" t="s">
        <v>700</v>
      </c>
      <c r="E136" s="83">
        <f t="shared" si="62"/>
        <v>4000000</v>
      </c>
      <c r="F136" s="83">
        <v>4000000</v>
      </c>
      <c r="G136" s="83"/>
      <c r="H136" s="83"/>
      <c r="I136" s="83"/>
      <c r="J136" s="83">
        <f t="shared" si="63"/>
        <v>0</v>
      </c>
      <c r="K136" s="83"/>
      <c r="L136" s="83"/>
      <c r="M136" s="83"/>
      <c r="N136" s="83"/>
      <c r="O136" s="83"/>
      <c r="P136" s="83">
        <f t="shared" si="64"/>
        <v>4000000</v>
      </c>
    </row>
    <row r="137" spans="1:16" s="86" customFormat="1" ht="81.599999999999994" customHeight="1">
      <c r="A137" s="370" t="s">
        <v>381</v>
      </c>
      <c r="B137" s="370" t="s">
        <v>705</v>
      </c>
      <c r="C137" s="370" t="s">
        <v>219</v>
      </c>
      <c r="D137" s="308" t="s">
        <v>382</v>
      </c>
      <c r="E137" s="83">
        <f t="shared" si="62"/>
        <v>0</v>
      </c>
      <c r="F137" s="83"/>
      <c r="G137" s="83"/>
      <c r="H137" s="83"/>
      <c r="I137" s="83"/>
      <c r="J137" s="83">
        <f t="shared" si="63"/>
        <v>-10476268</v>
      </c>
      <c r="K137" s="83">
        <v>-10476268</v>
      </c>
      <c r="L137" s="83"/>
      <c r="M137" s="83"/>
      <c r="N137" s="83"/>
      <c r="O137" s="83">
        <v>-10476268</v>
      </c>
      <c r="P137" s="83">
        <f t="shared" si="64"/>
        <v>-10476268</v>
      </c>
    </row>
    <row r="138" spans="1:16" s="86" customFormat="1" ht="73.900000000000006" customHeight="1">
      <c r="A138" s="370" t="s">
        <v>701</v>
      </c>
      <c r="B138" s="370" t="s">
        <v>702</v>
      </c>
      <c r="C138" s="370" t="s">
        <v>703</v>
      </c>
      <c r="D138" s="308" t="s">
        <v>704</v>
      </c>
      <c r="E138" s="83">
        <f t="shared" si="62"/>
        <v>4500000</v>
      </c>
      <c r="F138" s="83">
        <v>4500000</v>
      </c>
      <c r="G138" s="83"/>
      <c r="H138" s="83"/>
      <c r="I138" s="83"/>
      <c r="J138" s="83">
        <f t="shared" si="63"/>
        <v>0</v>
      </c>
      <c r="K138" s="83"/>
      <c r="L138" s="83"/>
      <c r="M138" s="83"/>
      <c r="N138" s="83"/>
      <c r="O138" s="83"/>
      <c r="P138" s="83">
        <f t="shared" si="64"/>
        <v>4500000</v>
      </c>
    </row>
    <row r="139" spans="1:16" s="86" customFormat="1" ht="70.150000000000006" customHeight="1">
      <c r="A139" s="350" t="s">
        <v>130</v>
      </c>
      <c r="B139" s="351"/>
      <c r="C139" s="352"/>
      <c r="D139" s="353" t="s">
        <v>205</v>
      </c>
      <c r="E139" s="88">
        <f>E140</f>
        <v>0</v>
      </c>
      <c r="F139" s="88">
        <f t="shared" ref="F139:P140" si="65">F140</f>
        <v>0</v>
      </c>
      <c r="G139" s="88">
        <f t="shared" si="65"/>
        <v>0</v>
      </c>
      <c r="H139" s="88">
        <f t="shared" si="65"/>
        <v>144900</v>
      </c>
      <c r="I139" s="88">
        <f t="shared" si="65"/>
        <v>0</v>
      </c>
      <c r="J139" s="88">
        <f t="shared" si="65"/>
        <v>0</v>
      </c>
      <c r="K139" s="88">
        <f t="shared" si="65"/>
        <v>0</v>
      </c>
      <c r="L139" s="88">
        <f t="shared" si="65"/>
        <v>0</v>
      </c>
      <c r="M139" s="88">
        <f t="shared" si="65"/>
        <v>0</v>
      </c>
      <c r="N139" s="88">
        <f t="shared" si="65"/>
        <v>0</v>
      </c>
      <c r="O139" s="88">
        <f t="shared" si="65"/>
        <v>0</v>
      </c>
      <c r="P139" s="88">
        <f t="shared" si="65"/>
        <v>0</v>
      </c>
    </row>
    <row r="140" spans="1:16" s="86" customFormat="1" ht="55.9" customHeight="1">
      <c r="A140" s="350" t="s">
        <v>132</v>
      </c>
      <c r="B140" s="351"/>
      <c r="C140" s="352"/>
      <c r="D140" s="353" t="s">
        <v>205</v>
      </c>
      <c r="E140" s="88">
        <f>E141</f>
        <v>0</v>
      </c>
      <c r="F140" s="88">
        <f t="shared" si="65"/>
        <v>0</v>
      </c>
      <c r="G140" s="88">
        <f t="shared" si="65"/>
        <v>0</v>
      </c>
      <c r="H140" s="88">
        <f t="shared" si="65"/>
        <v>144900</v>
      </c>
      <c r="I140" s="88">
        <f t="shared" si="65"/>
        <v>0</v>
      </c>
      <c r="J140" s="88">
        <f t="shared" si="65"/>
        <v>0</v>
      </c>
      <c r="K140" s="88">
        <f t="shared" si="65"/>
        <v>0</v>
      </c>
      <c r="L140" s="88">
        <f t="shared" si="65"/>
        <v>0</v>
      </c>
      <c r="M140" s="88">
        <f t="shared" si="65"/>
        <v>0</v>
      </c>
      <c r="N140" s="88">
        <f t="shared" si="65"/>
        <v>0</v>
      </c>
      <c r="O140" s="88">
        <f t="shared" si="65"/>
        <v>0</v>
      </c>
      <c r="P140" s="88">
        <f t="shared" si="65"/>
        <v>0</v>
      </c>
    </row>
    <row r="141" spans="1:16" s="86" customFormat="1" ht="106.9" customHeight="1">
      <c r="A141" s="337" t="s">
        <v>622</v>
      </c>
      <c r="B141" s="337" t="s">
        <v>623</v>
      </c>
      <c r="C141" s="338" t="s">
        <v>158</v>
      </c>
      <c r="D141" s="339" t="s">
        <v>624</v>
      </c>
      <c r="E141" s="83"/>
      <c r="F141" s="83"/>
      <c r="G141" s="83"/>
      <c r="H141" s="83">
        <v>144900</v>
      </c>
      <c r="I141" s="83"/>
      <c r="J141" s="83"/>
      <c r="K141" s="83"/>
      <c r="L141" s="83"/>
      <c r="M141" s="83"/>
      <c r="N141" s="83"/>
      <c r="O141" s="83"/>
      <c r="P141" s="83"/>
    </row>
    <row r="142" spans="1:16" s="86" customFormat="1" ht="66" customHeight="1">
      <c r="A142" s="259" t="s">
        <v>108</v>
      </c>
      <c r="B142" s="222"/>
      <c r="C142" s="260"/>
      <c r="D142" s="261" t="s">
        <v>109</v>
      </c>
      <c r="E142" s="88">
        <f>E143</f>
        <v>0</v>
      </c>
      <c r="F142" s="88">
        <f t="shared" ref="F142:P143" si="66">F143</f>
        <v>0</v>
      </c>
      <c r="G142" s="88">
        <f t="shared" si="66"/>
        <v>0</v>
      </c>
      <c r="H142" s="88">
        <f t="shared" si="66"/>
        <v>0</v>
      </c>
      <c r="I142" s="88">
        <f t="shared" si="66"/>
        <v>0</v>
      </c>
      <c r="J142" s="88">
        <f t="shared" si="66"/>
        <v>-120600</v>
      </c>
      <c r="K142" s="88">
        <f t="shared" si="66"/>
        <v>-120600</v>
      </c>
      <c r="L142" s="88">
        <f t="shared" si="66"/>
        <v>0</v>
      </c>
      <c r="M142" s="88">
        <f t="shared" si="66"/>
        <v>0</v>
      </c>
      <c r="N142" s="88">
        <f t="shared" si="66"/>
        <v>0</v>
      </c>
      <c r="O142" s="88">
        <f t="shared" si="66"/>
        <v>-120600</v>
      </c>
      <c r="P142" s="88">
        <f t="shared" si="66"/>
        <v>-120600</v>
      </c>
    </row>
    <row r="143" spans="1:16" s="86" customFormat="1" ht="55.15" customHeight="1">
      <c r="A143" s="259" t="s">
        <v>110</v>
      </c>
      <c r="B143" s="222"/>
      <c r="C143" s="260"/>
      <c r="D143" s="261" t="s">
        <v>109</v>
      </c>
      <c r="E143" s="88">
        <f>E144</f>
        <v>0</v>
      </c>
      <c r="F143" s="88">
        <f t="shared" si="66"/>
        <v>0</v>
      </c>
      <c r="G143" s="88">
        <f t="shared" si="66"/>
        <v>0</v>
      </c>
      <c r="H143" s="88">
        <f t="shared" si="66"/>
        <v>0</v>
      </c>
      <c r="I143" s="88">
        <f t="shared" si="66"/>
        <v>0</v>
      </c>
      <c r="J143" s="88">
        <f t="shared" si="66"/>
        <v>-120600</v>
      </c>
      <c r="K143" s="88">
        <f t="shared" si="66"/>
        <v>-120600</v>
      </c>
      <c r="L143" s="88">
        <f t="shared" si="66"/>
        <v>0</v>
      </c>
      <c r="M143" s="88">
        <f t="shared" si="66"/>
        <v>0</v>
      </c>
      <c r="N143" s="88">
        <f t="shared" si="66"/>
        <v>0</v>
      </c>
      <c r="O143" s="88">
        <f t="shared" si="66"/>
        <v>-120600</v>
      </c>
      <c r="P143" s="88">
        <f t="shared" si="66"/>
        <v>-120600</v>
      </c>
    </row>
    <row r="144" spans="1:16" s="86" customFormat="1" ht="83.45" customHeight="1">
      <c r="A144" s="169" t="s">
        <v>387</v>
      </c>
      <c r="B144" s="169" t="s">
        <v>376</v>
      </c>
      <c r="C144" s="170" t="s">
        <v>371</v>
      </c>
      <c r="D144" s="221" t="s">
        <v>388</v>
      </c>
      <c r="E144" s="83">
        <f>F144+I144</f>
        <v>0</v>
      </c>
      <c r="F144" s="83"/>
      <c r="G144" s="83"/>
      <c r="H144" s="83"/>
      <c r="I144" s="83"/>
      <c r="J144" s="83">
        <f>L144+O144</f>
        <v>-120600</v>
      </c>
      <c r="K144" s="83">
        <v>-120600</v>
      </c>
      <c r="L144" s="83"/>
      <c r="M144" s="83"/>
      <c r="N144" s="83"/>
      <c r="O144" s="83">
        <v>-120600</v>
      </c>
      <c r="P144" s="83">
        <f>E144+J144</f>
        <v>-120600</v>
      </c>
    </row>
    <row r="145" spans="1:16" s="86" customFormat="1" ht="74.45" customHeight="1">
      <c r="A145" s="259" t="s">
        <v>133</v>
      </c>
      <c r="B145" s="222"/>
      <c r="C145" s="260"/>
      <c r="D145" s="261" t="s">
        <v>134</v>
      </c>
      <c r="E145" s="88">
        <f>E146</f>
        <v>-4600000</v>
      </c>
      <c r="F145" s="88">
        <f t="shared" ref="F145:P145" si="67">F146</f>
        <v>0</v>
      </c>
      <c r="G145" s="88">
        <f t="shared" si="67"/>
        <v>0</v>
      </c>
      <c r="H145" s="88">
        <f t="shared" si="67"/>
        <v>0</v>
      </c>
      <c r="I145" s="88">
        <f t="shared" si="67"/>
        <v>-4600000</v>
      </c>
      <c r="J145" s="88">
        <f t="shared" si="67"/>
        <v>0</v>
      </c>
      <c r="K145" s="88">
        <f t="shared" si="67"/>
        <v>0</v>
      </c>
      <c r="L145" s="88">
        <f t="shared" si="67"/>
        <v>0</v>
      </c>
      <c r="M145" s="88">
        <f t="shared" si="67"/>
        <v>0</v>
      </c>
      <c r="N145" s="88">
        <f t="shared" si="67"/>
        <v>0</v>
      </c>
      <c r="O145" s="88">
        <f t="shared" si="67"/>
        <v>0</v>
      </c>
      <c r="P145" s="88">
        <f t="shared" si="67"/>
        <v>-4600000</v>
      </c>
    </row>
    <row r="146" spans="1:16" s="86" customFormat="1" ht="82.9" customHeight="1">
      <c r="A146" s="259" t="s">
        <v>135</v>
      </c>
      <c r="B146" s="222"/>
      <c r="C146" s="260"/>
      <c r="D146" s="261" t="s">
        <v>134</v>
      </c>
      <c r="E146" s="88">
        <f>SUM(E147:E148)</f>
        <v>-4600000</v>
      </c>
      <c r="F146" s="88">
        <f t="shared" ref="F146:P146" si="68">SUM(F147:F148)</f>
        <v>0</v>
      </c>
      <c r="G146" s="88">
        <f t="shared" si="68"/>
        <v>0</v>
      </c>
      <c r="H146" s="88">
        <f t="shared" si="68"/>
        <v>0</v>
      </c>
      <c r="I146" s="88">
        <f t="shared" si="68"/>
        <v>-4600000</v>
      </c>
      <c r="J146" s="88">
        <f t="shared" si="68"/>
        <v>0</v>
      </c>
      <c r="K146" s="88">
        <f t="shared" si="68"/>
        <v>0</v>
      </c>
      <c r="L146" s="88">
        <f t="shared" si="68"/>
        <v>0</v>
      </c>
      <c r="M146" s="88">
        <f t="shared" si="68"/>
        <v>0</v>
      </c>
      <c r="N146" s="88">
        <f t="shared" si="68"/>
        <v>0</v>
      </c>
      <c r="O146" s="88">
        <f t="shared" si="68"/>
        <v>0</v>
      </c>
      <c r="P146" s="88">
        <f t="shared" si="68"/>
        <v>-4600000</v>
      </c>
    </row>
    <row r="147" spans="1:16" s="86" customFormat="1" ht="60.6" customHeight="1">
      <c r="A147" s="370" t="s">
        <v>712</v>
      </c>
      <c r="B147" s="370" t="s">
        <v>713</v>
      </c>
      <c r="C147" s="370" t="s">
        <v>714</v>
      </c>
      <c r="D147" s="308" t="s">
        <v>715</v>
      </c>
      <c r="E147" s="83">
        <f>F147+I147</f>
        <v>-3400000</v>
      </c>
      <c r="F147" s="83"/>
      <c r="G147" s="88"/>
      <c r="H147" s="88"/>
      <c r="I147" s="83">
        <v>-3400000</v>
      </c>
      <c r="J147" s="88"/>
      <c r="K147" s="88"/>
      <c r="L147" s="88"/>
      <c r="M147" s="88"/>
      <c r="N147" s="88"/>
      <c r="O147" s="88"/>
      <c r="P147" s="83">
        <f>E147</f>
        <v>-3400000</v>
      </c>
    </row>
    <row r="148" spans="1:16" s="86" customFormat="1" ht="45" customHeight="1">
      <c r="A148" s="370" t="s">
        <v>718</v>
      </c>
      <c r="B148" s="370" t="s">
        <v>719</v>
      </c>
      <c r="C148" s="370" t="s">
        <v>714</v>
      </c>
      <c r="D148" s="308" t="s">
        <v>720</v>
      </c>
      <c r="E148" s="83">
        <f>F148+I148</f>
        <v>-1200000</v>
      </c>
      <c r="F148" s="83"/>
      <c r="G148" s="88"/>
      <c r="H148" s="88"/>
      <c r="I148" s="83">
        <v>-1200000</v>
      </c>
      <c r="J148" s="88"/>
      <c r="K148" s="88"/>
      <c r="L148" s="88"/>
      <c r="M148" s="88"/>
      <c r="N148" s="88"/>
      <c r="O148" s="88"/>
      <c r="P148" s="83">
        <f>E148</f>
        <v>-1200000</v>
      </c>
    </row>
    <row r="149" spans="1:16" s="167" customFormat="1" ht="104.45" customHeight="1">
      <c r="A149" s="259" t="s">
        <v>76</v>
      </c>
      <c r="B149" s="222"/>
      <c r="C149" s="260"/>
      <c r="D149" s="261" t="s">
        <v>100</v>
      </c>
      <c r="E149" s="88">
        <f>E150</f>
        <v>0</v>
      </c>
      <c r="F149" s="88">
        <f t="shared" ref="F149:P149" si="69">F150</f>
        <v>0</v>
      </c>
      <c r="G149" s="88">
        <f t="shared" si="69"/>
        <v>0</v>
      </c>
      <c r="H149" s="88">
        <f t="shared" si="69"/>
        <v>0</v>
      </c>
      <c r="I149" s="88">
        <f t="shared" si="69"/>
        <v>0</v>
      </c>
      <c r="J149" s="88">
        <f t="shared" si="69"/>
        <v>700000</v>
      </c>
      <c r="K149" s="88">
        <f t="shared" si="69"/>
        <v>700000</v>
      </c>
      <c r="L149" s="88">
        <f t="shared" si="69"/>
        <v>0</v>
      </c>
      <c r="M149" s="88">
        <f t="shared" si="69"/>
        <v>0</v>
      </c>
      <c r="N149" s="88">
        <f t="shared" si="69"/>
        <v>0</v>
      </c>
      <c r="O149" s="88">
        <f t="shared" si="69"/>
        <v>700000</v>
      </c>
      <c r="P149" s="88">
        <f t="shared" si="69"/>
        <v>700000</v>
      </c>
    </row>
    <row r="150" spans="1:16" s="86" customFormat="1" ht="112.9" customHeight="1">
      <c r="A150" s="259" t="s">
        <v>78</v>
      </c>
      <c r="B150" s="222"/>
      <c r="C150" s="260"/>
      <c r="D150" s="261" t="s">
        <v>100</v>
      </c>
      <c r="E150" s="88">
        <f t="shared" ref="E150:P150" si="70">SUM(E151:E151)</f>
        <v>0</v>
      </c>
      <c r="F150" s="88">
        <f t="shared" si="70"/>
        <v>0</v>
      </c>
      <c r="G150" s="88">
        <f t="shared" si="70"/>
        <v>0</v>
      </c>
      <c r="H150" s="88">
        <f t="shared" si="70"/>
        <v>0</v>
      </c>
      <c r="I150" s="88">
        <f t="shared" si="70"/>
        <v>0</v>
      </c>
      <c r="J150" s="88">
        <f t="shared" si="70"/>
        <v>700000</v>
      </c>
      <c r="K150" s="88">
        <f t="shared" si="70"/>
        <v>700000</v>
      </c>
      <c r="L150" s="88">
        <f t="shared" si="70"/>
        <v>0</v>
      </c>
      <c r="M150" s="88">
        <f t="shared" si="70"/>
        <v>0</v>
      </c>
      <c r="N150" s="88">
        <f t="shared" si="70"/>
        <v>0</v>
      </c>
      <c r="O150" s="88">
        <f t="shared" si="70"/>
        <v>700000</v>
      </c>
      <c r="P150" s="88">
        <f t="shared" si="70"/>
        <v>700000</v>
      </c>
    </row>
    <row r="151" spans="1:16" s="86" customFormat="1" ht="76.150000000000006" customHeight="1">
      <c r="A151" s="337" t="s">
        <v>281</v>
      </c>
      <c r="B151" s="337" t="s">
        <v>615</v>
      </c>
      <c r="C151" s="338" t="s">
        <v>216</v>
      </c>
      <c r="D151" s="339" t="s">
        <v>282</v>
      </c>
      <c r="E151" s="83">
        <f>F151+I151</f>
        <v>0</v>
      </c>
      <c r="F151" s="83"/>
      <c r="G151" s="83"/>
      <c r="H151" s="83"/>
      <c r="I151" s="83"/>
      <c r="J151" s="83">
        <f>L151+O151</f>
        <v>700000</v>
      </c>
      <c r="K151" s="83">
        <v>700000</v>
      </c>
      <c r="L151" s="83"/>
      <c r="M151" s="83"/>
      <c r="N151" s="83"/>
      <c r="O151" s="83">
        <v>700000</v>
      </c>
      <c r="P151" s="83">
        <f>J151</f>
        <v>700000</v>
      </c>
    </row>
    <row r="152" spans="1:16" s="86" customFormat="1" ht="82.9" customHeight="1">
      <c r="A152" s="351" t="s">
        <v>166</v>
      </c>
      <c r="B152" s="351" t="s">
        <v>18</v>
      </c>
      <c r="C152" s="351" t="s">
        <v>18</v>
      </c>
      <c r="D152" s="379" t="s">
        <v>167</v>
      </c>
      <c r="E152" s="88">
        <f>E153</f>
        <v>500000</v>
      </c>
      <c r="F152" s="88">
        <f t="shared" ref="F152:P152" si="71">F153</f>
        <v>300000</v>
      </c>
      <c r="G152" s="88">
        <f t="shared" si="71"/>
        <v>0</v>
      </c>
      <c r="H152" s="88">
        <f t="shared" si="71"/>
        <v>0</v>
      </c>
      <c r="I152" s="88">
        <f t="shared" si="71"/>
        <v>200000</v>
      </c>
      <c r="J152" s="88">
        <f t="shared" si="71"/>
        <v>0</v>
      </c>
      <c r="K152" s="88">
        <f t="shared" si="71"/>
        <v>0</v>
      </c>
      <c r="L152" s="88">
        <f t="shared" si="71"/>
        <v>0</v>
      </c>
      <c r="M152" s="88">
        <f t="shared" si="71"/>
        <v>0</v>
      </c>
      <c r="N152" s="88">
        <f t="shared" si="71"/>
        <v>0</v>
      </c>
      <c r="O152" s="88">
        <f t="shared" si="71"/>
        <v>0</v>
      </c>
      <c r="P152" s="88">
        <f t="shared" si="71"/>
        <v>500000</v>
      </c>
    </row>
    <row r="153" spans="1:16" s="86" customFormat="1" ht="79.900000000000006" customHeight="1">
      <c r="A153" s="351" t="s">
        <v>168</v>
      </c>
      <c r="B153" s="351" t="s">
        <v>18</v>
      </c>
      <c r="C153" s="351" t="s">
        <v>18</v>
      </c>
      <c r="D153" s="379" t="s">
        <v>167</v>
      </c>
      <c r="E153" s="88">
        <f>SUM(E154:E155)</f>
        <v>500000</v>
      </c>
      <c r="F153" s="88">
        <f t="shared" ref="F153:P153" si="72">SUM(F154:F155)</f>
        <v>300000</v>
      </c>
      <c r="G153" s="88">
        <f t="shared" si="72"/>
        <v>0</v>
      </c>
      <c r="H153" s="88">
        <f t="shared" si="72"/>
        <v>0</v>
      </c>
      <c r="I153" s="88">
        <f t="shared" si="72"/>
        <v>200000</v>
      </c>
      <c r="J153" s="88">
        <f t="shared" si="72"/>
        <v>0</v>
      </c>
      <c r="K153" s="88">
        <f t="shared" si="72"/>
        <v>0</v>
      </c>
      <c r="L153" s="88">
        <f t="shared" si="72"/>
        <v>0</v>
      </c>
      <c r="M153" s="88">
        <f t="shared" si="72"/>
        <v>0</v>
      </c>
      <c r="N153" s="88">
        <f t="shared" si="72"/>
        <v>0</v>
      </c>
      <c r="O153" s="88">
        <f t="shared" si="72"/>
        <v>0</v>
      </c>
      <c r="P153" s="88">
        <f t="shared" si="72"/>
        <v>500000</v>
      </c>
    </row>
    <row r="154" spans="1:16" s="86" customFormat="1" ht="58.9" customHeight="1">
      <c r="A154" s="370" t="s">
        <v>485</v>
      </c>
      <c r="B154" s="370" t="s">
        <v>486</v>
      </c>
      <c r="C154" s="370" t="s">
        <v>484</v>
      </c>
      <c r="D154" s="308" t="s">
        <v>487</v>
      </c>
      <c r="E154" s="83">
        <f>F154+I154</f>
        <v>200000</v>
      </c>
      <c r="F154" s="83"/>
      <c r="G154" s="83"/>
      <c r="H154" s="83"/>
      <c r="I154" s="83">
        <v>200000</v>
      </c>
      <c r="J154" s="83"/>
      <c r="K154" s="83"/>
      <c r="L154" s="83"/>
      <c r="M154" s="83"/>
      <c r="N154" s="83"/>
      <c r="O154" s="83"/>
      <c r="P154" s="83">
        <f>E154</f>
        <v>200000</v>
      </c>
    </row>
    <row r="155" spans="1:16" s="86" customFormat="1" ht="43.9" customHeight="1">
      <c r="A155" s="370" t="s">
        <v>775</v>
      </c>
      <c r="B155" s="370" t="s">
        <v>776</v>
      </c>
      <c r="C155" s="370" t="s">
        <v>455</v>
      </c>
      <c r="D155" s="308" t="s">
        <v>777</v>
      </c>
      <c r="E155" s="83">
        <f>F155+I155</f>
        <v>300000</v>
      </c>
      <c r="F155" s="83">
        <v>300000</v>
      </c>
      <c r="G155" s="83"/>
      <c r="H155" s="83"/>
      <c r="I155" s="83"/>
      <c r="J155" s="83"/>
      <c r="K155" s="83"/>
      <c r="L155" s="83"/>
      <c r="M155" s="83"/>
      <c r="N155" s="83"/>
      <c r="O155" s="83"/>
      <c r="P155" s="83">
        <f>E155</f>
        <v>300000</v>
      </c>
    </row>
    <row r="156" spans="1:16" s="86" customFormat="1" ht="59.45" customHeight="1">
      <c r="A156" s="351" t="s">
        <v>170</v>
      </c>
      <c r="B156" s="351" t="s">
        <v>18</v>
      </c>
      <c r="C156" s="351" t="s">
        <v>18</v>
      </c>
      <c r="D156" s="379" t="s">
        <v>171</v>
      </c>
      <c r="E156" s="88">
        <f>E157</f>
        <v>-550000</v>
      </c>
      <c r="F156" s="88">
        <f t="shared" ref="F156:P156" si="73">F157</f>
        <v>-550000</v>
      </c>
      <c r="G156" s="88">
        <f t="shared" si="73"/>
        <v>0</v>
      </c>
      <c r="H156" s="88">
        <f t="shared" si="73"/>
        <v>0</v>
      </c>
      <c r="I156" s="88">
        <f t="shared" si="73"/>
        <v>0</v>
      </c>
      <c r="J156" s="88">
        <f t="shared" si="73"/>
        <v>0</v>
      </c>
      <c r="K156" s="88">
        <f t="shared" si="73"/>
        <v>0</v>
      </c>
      <c r="L156" s="88">
        <f t="shared" si="73"/>
        <v>0</v>
      </c>
      <c r="M156" s="88">
        <f t="shared" si="73"/>
        <v>0</v>
      </c>
      <c r="N156" s="88">
        <f t="shared" si="73"/>
        <v>0</v>
      </c>
      <c r="O156" s="88">
        <f t="shared" si="73"/>
        <v>0</v>
      </c>
      <c r="P156" s="88">
        <f t="shared" si="73"/>
        <v>-550000</v>
      </c>
    </row>
    <row r="157" spans="1:16" s="86" customFormat="1" ht="58.15" customHeight="1">
      <c r="A157" s="351" t="s">
        <v>172</v>
      </c>
      <c r="B157" s="351" t="s">
        <v>18</v>
      </c>
      <c r="C157" s="351" t="s">
        <v>18</v>
      </c>
      <c r="D157" s="379" t="s">
        <v>171</v>
      </c>
      <c r="E157" s="88">
        <f>E158</f>
        <v>-550000</v>
      </c>
      <c r="F157" s="88">
        <f t="shared" ref="F157:P157" si="74">F158</f>
        <v>-550000</v>
      </c>
      <c r="G157" s="88">
        <f t="shared" si="74"/>
        <v>0</v>
      </c>
      <c r="H157" s="88">
        <f t="shared" si="74"/>
        <v>0</v>
      </c>
      <c r="I157" s="88">
        <f t="shared" si="74"/>
        <v>0</v>
      </c>
      <c r="J157" s="88">
        <f t="shared" si="74"/>
        <v>0</v>
      </c>
      <c r="K157" s="88">
        <f t="shared" si="74"/>
        <v>0</v>
      </c>
      <c r="L157" s="88">
        <f t="shared" si="74"/>
        <v>0</v>
      </c>
      <c r="M157" s="88">
        <f t="shared" si="74"/>
        <v>0</v>
      </c>
      <c r="N157" s="88">
        <f t="shared" si="74"/>
        <v>0</v>
      </c>
      <c r="O157" s="88">
        <f t="shared" si="74"/>
        <v>0</v>
      </c>
      <c r="P157" s="88">
        <f t="shared" si="74"/>
        <v>-550000</v>
      </c>
    </row>
    <row r="158" spans="1:16" s="86" customFormat="1" ht="53.45" customHeight="1">
      <c r="A158" s="370" t="s">
        <v>751</v>
      </c>
      <c r="B158" s="370" t="s">
        <v>752</v>
      </c>
      <c r="C158" s="370" t="s">
        <v>723</v>
      </c>
      <c r="D158" s="308" t="s">
        <v>753</v>
      </c>
      <c r="E158" s="83">
        <f>F158</f>
        <v>-550000</v>
      </c>
      <c r="F158" s="83">
        <v>-550000</v>
      </c>
      <c r="G158" s="83"/>
      <c r="H158" s="83"/>
      <c r="I158" s="83"/>
      <c r="J158" s="83"/>
      <c r="K158" s="83"/>
      <c r="L158" s="83"/>
      <c r="M158" s="83"/>
      <c r="N158" s="83"/>
      <c r="O158" s="83"/>
      <c r="P158" s="83">
        <f>E158</f>
        <v>-550000</v>
      </c>
    </row>
    <row r="159" spans="1:16" s="86" customFormat="1" ht="70.900000000000006" customHeight="1">
      <c r="A159" s="351" t="s">
        <v>174</v>
      </c>
      <c r="B159" s="351" t="s">
        <v>18</v>
      </c>
      <c r="C159" s="351" t="s">
        <v>18</v>
      </c>
      <c r="D159" s="379" t="s">
        <v>175</v>
      </c>
      <c r="E159" s="88">
        <f>E160</f>
        <v>-300000</v>
      </c>
      <c r="F159" s="88">
        <f t="shared" ref="F159:P160" si="75">F160</f>
        <v>0</v>
      </c>
      <c r="G159" s="88">
        <f t="shared" si="75"/>
        <v>0</v>
      </c>
      <c r="H159" s="88">
        <f t="shared" si="75"/>
        <v>0</v>
      </c>
      <c r="I159" s="88">
        <f t="shared" si="75"/>
        <v>-300000</v>
      </c>
      <c r="J159" s="88">
        <f t="shared" si="75"/>
        <v>0</v>
      </c>
      <c r="K159" s="88">
        <f t="shared" si="75"/>
        <v>0</v>
      </c>
      <c r="L159" s="88">
        <f t="shared" si="75"/>
        <v>0</v>
      </c>
      <c r="M159" s="88">
        <f t="shared" si="75"/>
        <v>0</v>
      </c>
      <c r="N159" s="88">
        <f t="shared" si="75"/>
        <v>0</v>
      </c>
      <c r="O159" s="88">
        <f t="shared" si="75"/>
        <v>0</v>
      </c>
      <c r="P159" s="88">
        <f t="shared" si="75"/>
        <v>-300000</v>
      </c>
    </row>
    <row r="160" spans="1:16" s="86" customFormat="1" ht="70.900000000000006" customHeight="1">
      <c r="A160" s="351" t="s">
        <v>176</v>
      </c>
      <c r="B160" s="351" t="s">
        <v>18</v>
      </c>
      <c r="C160" s="351" t="s">
        <v>18</v>
      </c>
      <c r="D160" s="379" t="s">
        <v>175</v>
      </c>
      <c r="E160" s="88">
        <f>E161</f>
        <v>-300000</v>
      </c>
      <c r="F160" s="88">
        <f t="shared" si="75"/>
        <v>0</v>
      </c>
      <c r="G160" s="88">
        <f t="shared" si="75"/>
        <v>0</v>
      </c>
      <c r="H160" s="88">
        <f t="shared" si="75"/>
        <v>0</v>
      </c>
      <c r="I160" s="88">
        <f t="shared" si="75"/>
        <v>-300000</v>
      </c>
      <c r="J160" s="88">
        <f t="shared" si="75"/>
        <v>0</v>
      </c>
      <c r="K160" s="88">
        <f t="shared" si="75"/>
        <v>0</v>
      </c>
      <c r="L160" s="88">
        <f t="shared" si="75"/>
        <v>0</v>
      </c>
      <c r="M160" s="88">
        <f t="shared" si="75"/>
        <v>0</v>
      </c>
      <c r="N160" s="88">
        <f t="shared" si="75"/>
        <v>0</v>
      </c>
      <c r="O160" s="88">
        <f t="shared" si="75"/>
        <v>0</v>
      </c>
      <c r="P160" s="88">
        <f t="shared" si="75"/>
        <v>-300000</v>
      </c>
    </row>
    <row r="161" spans="1:16" s="86" customFormat="1" ht="58.9" customHeight="1">
      <c r="A161" s="370" t="s">
        <v>724</v>
      </c>
      <c r="B161" s="370" t="s">
        <v>725</v>
      </c>
      <c r="C161" s="370" t="s">
        <v>726</v>
      </c>
      <c r="D161" s="308" t="s">
        <v>727</v>
      </c>
      <c r="E161" s="83">
        <f>I161</f>
        <v>-300000</v>
      </c>
      <c r="F161" s="83"/>
      <c r="G161" s="83"/>
      <c r="H161" s="83"/>
      <c r="I161" s="83">
        <v>-300000</v>
      </c>
      <c r="J161" s="83"/>
      <c r="K161" s="83"/>
      <c r="L161" s="83"/>
      <c r="M161" s="83"/>
      <c r="N161" s="83"/>
      <c r="O161" s="83"/>
      <c r="P161" s="83">
        <f>E161</f>
        <v>-300000</v>
      </c>
    </row>
    <row r="162" spans="1:16" s="86" customFormat="1" ht="70.900000000000006" customHeight="1">
      <c r="A162" s="351" t="s">
        <v>181</v>
      </c>
      <c r="B162" s="351" t="s">
        <v>18</v>
      </c>
      <c r="C162" s="351" t="s">
        <v>18</v>
      </c>
      <c r="D162" s="379" t="s">
        <v>182</v>
      </c>
      <c r="E162" s="88">
        <f>E163</f>
        <v>-150000</v>
      </c>
      <c r="F162" s="88">
        <f t="shared" ref="F162:P163" si="76">F163</f>
        <v>-150000</v>
      </c>
      <c r="G162" s="88">
        <f t="shared" si="76"/>
        <v>0</v>
      </c>
      <c r="H162" s="88">
        <f t="shared" si="76"/>
        <v>0</v>
      </c>
      <c r="I162" s="88">
        <f t="shared" si="76"/>
        <v>0</v>
      </c>
      <c r="J162" s="88">
        <f t="shared" si="76"/>
        <v>0</v>
      </c>
      <c r="K162" s="88">
        <f t="shared" si="76"/>
        <v>0</v>
      </c>
      <c r="L162" s="88">
        <f t="shared" si="76"/>
        <v>0</v>
      </c>
      <c r="M162" s="88">
        <f t="shared" si="76"/>
        <v>0</v>
      </c>
      <c r="N162" s="88">
        <f t="shared" si="76"/>
        <v>0</v>
      </c>
      <c r="O162" s="88">
        <f t="shared" si="76"/>
        <v>0</v>
      </c>
      <c r="P162" s="88">
        <f t="shared" si="76"/>
        <v>-150000</v>
      </c>
    </row>
    <row r="163" spans="1:16" s="86" customFormat="1" ht="70.900000000000006" customHeight="1">
      <c r="A163" s="351" t="s">
        <v>183</v>
      </c>
      <c r="B163" s="351" t="s">
        <v>18</v>
      </c>
      <c r="C163" s="351" t="s">
        <v>18</v>
      </c>
      <c r="D163" s="379" t="s">
        <v>182</v>
      </c>
      <c r="E163" s="88">
        <f>E164</f>
        <v>-150000</v>
      </c>
      <c r="F163" s="88">
        <f t="shared" si="76"/>
        <v>-150000</v>
      </c>
      <c r="G163" s="88">
        <f t="shared" si="76"/>
        <v>0</v>
      </c>
      <c r="H163" s="88">
        <f t="shared" si="76"/>
        <v>0</v>
      </c>
      <c r="I163" s="88">
        <f t="shared" si="76"/>
        <v>0</v>
      </c>
      <c r="J163" s="88">
        <f t="shared" si="76"/>
        <v>0</v>
      </c>
      <c r="K163" s="88">
        <f t="shared" si="76"/>
        <v>0</v>
      </c>
      <c r="L163" s="88">
        <f t="shared" si="76"/>
        <v>0</v>
      </c>
      <c r="M163" s="88">
        <f t="shared" si="76"/>
        <v>0</v>
      </c>
      <c r="N163" s="88">
        <f t="shared" si="76"/>
        <v>0</v>
      </c>
      <c r="O163" s="88">
        <f t="shared" si="76"/>
        <v>0</v>
      </c>
      <c r="P163" s="88">
        <f t="shared" si="76"/>
        <v>-150000</v>
      </c>
    </row>
    <row r="164" spans="1:16" s="86" customFormat="1" ht="55.9" customHeight="1">
      <c r="A164" s="370" t="s">
        <v>730</v>
      </c>
      <c r="B164" s="370" t="s">
        <v>731</v>
      </c>
      <c r="C164" s="370" t="s">
        <v>654</v>
      </c>
      <c r="D164" s="308" t="s">
        <v>732</v>
      </c>
      <c r="E164" s="83">
        <f>F164</f>
        <v>-150000</v>
      </c>
      <c r="F164" s="83">
        <v>-150000</v>
      </c>
      <c r="G164" s="83"/>
      <c r="H164" s="83"/>
      <c r="I164" s="83"/>
      <c r="J164" s="83"/>
      <c r="K164" s="83"/>
      <c r="L164" s="83"/>
      <c r="M164" s="83"/>
      <c r="N164" s="83"/>
      <c r="O164" s="83"/>
      <c r="P164" s="83">
        <f>E164</f>
        <v>-150000</v>
      </c>
    </row>
    <row r="165" spans="1:16" s="86" customFormat="1" ht="72" customHeight="1">
      <c r="A165" s="351" t="s">
        <v>111</v>
      </c>
      <c r="B165" s="351" t="s">
        <v>18</v>
      </c>
      <c r="C165" s="351" t="s">
        <v>18</v>
      </c>
      <c r="D165" s="379" t="s">
        <v>112</v>
      </c>
      <c r="E165" s="88">
        <f>E166</f>
        <v>0</v>
      </c>
      <c r="F165" s="88">
        <f t="shared" ref="F165:P165" si="77">F166</f>
        <v>0</v>
      </c>
      <c r="G165" s="88">
        <f t="shared" si="77"/>
        <v>0</v>
      </c>
      <c r="H165" s="88">
        <f t="shared" si="77"/>
        <v>0</v>
      </c>
      <c r="I165" s="88">
        <f t="shared" si="77"/>
        <v>0</v>
      </c>
      <c r="J165" s="88">
        <f t="shared" si="77"/>
        <v>4892384</v>
      </c>
      <c r="K165" s="88">
        <f t="shared" si="77"/>
        <v>4892384</v>
      </c>
      <c r="L165" s="88">
        <f t="shared" si="77"/>
        <v>0</v>
      </c>
      <c r="M165" s="88">
        <f t="shared" si="77"/>
        <v>0</v>
      </c>
      <c r="N165" s="88">
        <f t="shared" si="77"/>
        <v>0</v>
      </c>
      <c r="O165" s="88">
        <f t="shared" si="77"/>
        <v>4892384</v>
      </c>
      <c r="P165" s="88">
        <f t="shared" si="77"/>
        <v>4892384</v>
      </c>
    </row>
    <row r="166" spans="1:16" s="86" customFormat="1" ht="67.150000000000006" customHeight="1">
      <c r="A166" s="351" t="s">
        <v>113</v>
      </c>
      <c r="B166" s="351" t="s">
        <v>18</v>
      </c>
      <c r="C166" s="351" t="s">
        <v>18</v>
      </c>
      <c r="D166" s="379" t="s">
        <v>112</v>
      </c>
      <c r="E166" s="88">
        <f t="shared" ref="E166:P166" si="78">E167+E168</f>
        <v>0</v>
      </c>
      <c r="F166" s="88">
        <f t="shared" si="78"/>
        <v>0</v>
      </c>
      <c r="G166" s="88">
        <f t="shared" si="78"/>
        <v>0</v>
      </c>
      <c r="H166" s="88">
        <f t="shared" si="78"/>
        <v>0</v>
      </c>
      <c r="I166" s="88">
        <f t="shared" si="78"/>
        <v>0</v>
      </c>
      <c r="J166" s="88">
        <f t="shared" si="78"/>
        <v>4892384</v>
      </c>
      <c r="K166" s="88">
        <f t="shared" si="78"/>
        <v>4892384</v>
      </c>
      <c r="L166" s="88">
        <f t="shared" si="78"/>
        <v>0</v>
      </c>
      <c r="M166" s="88">
        <f t="shared" si="78"/>
        <v>0</v>
      </c>
      <c r="N166" s="88">
        <f t="shared" si="78"/>
        <v>0</v>
      </c>
      <c r="O166" s="88">
        <f t="shared" si="78"/>
        <v>4892384</v>
      </c>
      <c r="P166" s="88">
        <f t="shared" si="78"/>
        <v>4892384</v>
      </c>
    </row>
    <row r="167" spans="1:16" s="86" customFormat="1" ht="70.150000000000006" customHeight="1">
      <c r="A167" s="320" t="s">
        <v>473</v>
      </c>
      <c r="B167" s="169" t="s">
        <v>220</v>
      </c>
      <c r="C167" s="170" t="s">
        <v>50</v>
      </c>
      <c r="D167" s="221" t="s">
        <v>274</v>
      </c>
      <c r="E167" s="83"/>
      <c r="F167" s="83"/>
      <c r="G167" s="83"/>
      <c r="H167" s="83"/>
      <c r="I167" s="83"/>
      <c r="J167" s="83">
        <f>L167+O167</f>
        <v>4992384</v>
      </c>
      <c r="K167" s="83">
        <f>1639300+2000000+1253084+100000</f>
        <v>4992384</v>
      </c>
      <c r="L167" s="83"/>
      <c r="M167" s="83"/>
      <c r="N167" s="83"/>
      <c r="O167" s="83">
        <f>1639300+2000000+1253084+100000</f>
        <v>4992384</v>
      </c>
      <c r="P167" s="83">
        <f>J167</f>
        <v>4992384</v>
      </c>
    </row>
    <row r="168" spans="1:16" s="86" customFormat="1" ht="73.900000000000006" customHeight="1">
      <c r="A168" s="370" t="s">
        <v>427</v>
      </c>
      <c r="B168" s="370" t="s">
        <v>127</v>
      </c>
      <c r="C168" s="370" t="s">
        <v>128</v>
      </c>
      <c r="D168" s="308" t="s">
        <v>311</v>
      </c>
      <c r="E168" s="88"/>
      <c r="F168" s="88"/>
      <c r="G168" s="88"/>
      <c r="H168" s="88"/>
      <c r="I168" s="88"/>
      <c r="J168" s="83">
        <f>L168+O168</f>
        <v>-100000</v>
      </c>
      <c r="K168" s="83">
        <v>-100000</v>
      </c>
      <c r="L168" s="88"/>
      <c r="M168" s="88"/>
      <c r="N168" s="88"/>
      <c r="O168" s="83">
        <v>-100000</v>
      </c>
      <c r="P168" s="83">
        <f>J168</f>
        <v>-100000</v>
      </c>
    </row>
    <row r="169" spans="1:16" ht="64.150000000000006" customHeight="1">
      <c r="A169" s="259" t="s">
        <v>187</v>
      </c>
      <c r="B169" s="222"/>
      <c r="C169" s="260"/>
      <c r="D169" s="261" t="s">
        <v>207</v>
      </c>
      <c r="E169" s="88">
        <f>E170</f>
        <v>0</v>
      </c>
      <c r="F169" s="88">
        <f t="shared" ref="F169:P170" si="79">F170</f>
        <v>0</v>
      </c>
      <c r="G169" s="88">
        <f t="shared" si="79"/>
        <v>0</v>
      </c>
      <c r="H169" s="88">
        <f t="shared" si="79"/>
        <v>0</v>
      </c>
      <c r="I169" s="88">
        <f t="shared" si="79"/>
        <v>0</v>
      </c>
      <c r="J169" s="88">
        <f t="shared" si="79"/>
        <v>-1000000</v>
      </c>
      <c r="K169" s="88">
        <f t="shared" si="79"/>
        <v>-1000000</v>
      </c>
      <c r="L169" s="88">
        <f t="shared" si="79"/>
        <v>0</v>
      </c>
      <c r="M169" s="88">
        <f t="shared" si="79"/>
        <v>0</v>
      </c>
      <c r="N169" s="88">
        <f t="shared" si="79"/>
        <v>0</v>
      </c>
      <c r="O169" s="88">
        <f t="shared" si="79"/>
        <v>-1000000</v>
      </c>
      <c r="P169" s="88">
        <f t="shared" si="79"/>
        <v>-1000000</v>
      </c>
    </row>
    <row r="170" spans="1:16" ht="61.15" customHeight="1">
      <c r="A170" s="259" t="s">
        <v>189</v>
      </c>
      <c r="B170" s="222"/>
      <c r="C170" s="260"/>
      <c r="D170" s="261" t="s">
        <v>207</v>
      </c>
      <c r="E170" s="88">
        <f>E171</f>
        <v>0</v>
      </c>
      <c r="F170" s="88">
        <f t="shared" si="79"/>
        <v>0</v>
      </c>
      <c r="G170" s="88">
        <f t="shared" si="79"/>
        <v>0</v>
      </c>
      <c r="H170" s="88">
        <f t="shared" si="79"/>
        <v>0</v>
      </c>
      <c r="I170" s="88">
        <f t="shared" si="79"/>
        <v>0</v>
      </c>
      <c r="J170" s="88">
        <f t="shared" si="79"/>
        <v>-1000000</v>
      </c>
      <c r="K170" s="88">
        <f t="shared" si="79"/>
        <v>-1000000</v>
      </c>
      <c r="L170" s="88">
        <f t="shared" si="79"/>
        <v>0</v>
      </c>
      <c r="M170" s="88">
        <f t="shared" si="79"/>
        <v>0</v>
      </c>
      <c r="N170" s="88">
        <f t="shared" si="79"/>
        <v>0</v>
      </c>
      <c r="O170" s="88">
        <f t="shared" si="79"/>
        <v>-1000000</v>
      </c>
      <c r="P170" s="88">
        <f t="shared" si="79"/>
        <v>-1000000</v>
      </c>
    </row>
    <row r="171" spans="1:16" ht="90.6" customHeight="1">
      <c r="A171" s="370" t="s">
        <v>432</v>
      </c>
      <c r="B171" s="370" t="s">
        <v>735</v>
      </c>
      <c r="C171" s="370" t="s">
        <v>377</v>
      </c>
      <c r="D171" s="308" t="s">
        <v>433</v>
      </c>
      <c r="E171" s="83">
        <f>F171+I171</f>
        <v>0</v>
      </c>
      <c r="F171" s="83"/>
      <c r="G171" s="83"/>
      <c r="H171" s="83"/>
      <c r="I171" s="83"/>
      <c r="J171" s="83">
        <f>L171+O171</f>
        <v>-1000000</v>
      </c>
      <c r="K171" s="83">
        <v>-1000000</v>
      </c>
      <c r="L171" s="83"/>
      <c r="M171" s="83"/>
      <c r="N171" s="83"/>
      <c r="O171" s="83">
        <v>-1000000</v>
      </c>
      <c r="P171" s="83">
        <f>E171+J171</f>
        <v>-1000000</v>
      </c>
    </row>
    <row r="172" spans="1:16" ht="45.6" customHeight="1">
      <c r="A172" s="55" t="s">
        <v>103</v>
      </c>
      <c r="B172" s="55" t="s">
        <v>18</v>
      </c>
      <c r="C172" s="55" t="s">
        <v>18</v>
      </c>
      <c r="D172" s="60" t="s">
        <v>193</v>
      </c>
      <c r="E172" s="88">
        <f>E173</f>
        <v>300000</v>
      </c>
      <c r="F172" s="88">
        <f t="shared" ref="F172:P173" si="80">F173</f>
        <v>300000</v>
      </c>
      <c r="G172" s="88">
        <f t="shared" si="80"/>
        <v>0</v>
      </c>
      <c r="H172" s="88">
        <f t="shared" si="80"/>
        <v>0</v>
      </c>
      <c r="I172" s="88">
        <f t="shared" si="80"/>
        <v>0</v>
      </c>
      <c r="J172" s="88">
        <f t="shared" si="80"/>
        <v>0</v>
      </c>
      <c r="K172" s="88">
        <f t="shared" si="80"/>
        <v>0</v>
      </c>
      <c r="L172" s="88">
        <f t="shared" si="80"/>
        <v>0</v>
      </c>
      <c r="M172" s="88">
        <f t="shared" si="80"/>
        <v>0</v>
      </c>
      <c r="N172" s="88">
        <f t="shared" si="80"/>
        <v>0</v>
      </c>
      <c r="O172" s="88">
        <f t="shared" si="80"/>
        <v>0</v>
      </c>
      <c r="P172" s="88">
        <f t="shared" si="80"/>
        <v>300000</v>
      </c>
    </row>
    <row r="173" spans="1:16" ht="48.6" customHeight="1">
      <c r="A173" s="55" t="s">
        <v>104</v>
      </c>
      <c r="B173" s="55" t="s">
        <v>18</v>
      </c>
      <c r="C173" s="55" t="s">
        <v>18</v>
      </c>
      <c r="D173" s="60" t="s">
        <v>193</v>
      </c>
      <c r="E173" s="88">
        <f>E174</f>
        <v>300000</v>
      </c>
      <c r="F173" s="88">
        <f t="shared" si="80"/>
        <v>300000</v>
      </c>
      <c r="G173" s="88">
        <f t="shared" si="80"/>
        <v>0</v>
      </c>
      <c r="H173" s="88">
        <f t="shared" si="80"/>
        <v>0</v>
      </c>
      <c r="I173" s="88">
        <f t="shared" si="80"/>
        <v>0</v>
      </c>
      <c r="J173" s="88">
        <f t="shared" si="80"/>
        <v>0</v>
      </c>
      <c r="K173" s="88">
        <f t="shared" si="80"/>
        <v>0</v>
      </c>
      <c r="L173" s="88">
        <f t="shared" si="80"/>
        <v>0</v>
      </c>
      <c r="M173" s="88">
        <f t="shared" si="80"/>
        <v>0</v>
      </c>
      <c r="N173" s="88">
        <f t="shared" si="80"/>
        <v>0</v>
      </c>
      <c r="O173" s="88">
        <f t="shared" si="80"/>
        <v>0</v>
      </c>
      <c r="P173" s="88">
        <f t="shared" si="80"/>
        <v>300000</v>
      </c>
    </row>
    <row r="174" spans="1:16" ht="43.9" customHeight="1">
      <c r="A174" s="210" t="s">
        <v>493</v>
      </c>
      <c r="B174" s="153">
        <v>9770</v>
      </c>
      <c r="C174" s="124" t="s">
        <v>36</v>
      </c>
      <c r="D174" s="224" t="s">
        <v>17</v>
      </c>
      <c r="E174" s="83">
        <f>F174</f>
        <v>300000</v>
      </c>
      <c r="F174" s="83">
        <v>300000</v>
      </c>
      <c r="G174" s="83"/>
      <c r="H174" s="83"/>
      <c r="I174" s="83"/>
      <c r="J174" s="83"/>
      <c r="K174" s="83"/>
      <c r="L174" s="83"/>
      <c r="M174" s="83"/>
      <c r="N174" s="83"/>
      <c r="O174" s="83"/>
      <c r="P174" s="83">
        <f>E174</f>
        <v>300000</v>
      </c>
    </row>
    <row r="175" spans="1:16" ht="64.150000000000006" customHeight="1">
      <c r="A175" s="55">
        <v>5100000</v>
      </c>
      <c r="B175" s="84"/>
      <c r="C175" s="84"/>
      <c r="D175" s="60" t="s">
        <v>198</v>
      </c>
      <c r="E175" s="88">
        <f t="shared" ref="E175:P175" si="81">E176</f>
        <v>11300000</v>
      </c>
      <c r="F175" s="88">
        <f t="shared" si="81"/>
        <v>11300000</v>
      </c>
      <c r="G175" s="88">
        <f t="shared" si="81"/>
        <v>-574000</v>
      </c>
      <c r="H175" s="88">
        <f t="shared" si="81"/>
        <v>0</v>
      </c>
      <c r="I175" s="88">
        <f t="shared" si="81"/>
        <v>0</v>
      </c>
      <c r="J175" s="88">
        <f t="shared" si="81"/>
        <v>0</v>
      </c>
      <c r="K175" s="88">
        <f t="shared" si="81"/>
        <v>0</v>
      </c>
      <c r="L175" s="88">
        <f t="shared" si="81"/>
        <v>0</v>
      </c>
      <c r="M175" s="88">
        <f t="shared" si="81"/>
        <v>0</v>
      </c>
      <c r="N175" s="88">
        <f t="shared" si="81"/>
        <v>0</v>
      </c>
      <c r="O175" s="88">
        <f t="shared" si="81"/>
        <v>0</v>
      </c>
      <c r="P175" s="88">
        <f t="shared" si="81"/>
        <v>11300000</v>
      </c>
    </row>
    <row r="176" spans="1:16" ht="70.150000000000006" customHeight="1">
      <c r="A176" s="55">
        <v>5110000</v>
      </c>
      <c r="B176" s="84"/>
      <c r="C176" s="84"/>
      <c r="D176" s="60" t="s">
        <v>198</v>
      </c>
      <c r="E176" s="88">
        <f>SUM(E177:E178)</f>
        <v>11300000</v>
      </c>
      <c r="F176" s="88">
        <f t="shared" ref="F176:P176" si="82">SUM(F177:F178)</f>
        <v>11300000</v>
      </c>
      <c r="G176" s="88">
        <f t="shared" si="82"/>
        <v>-574000</v>
      </c>
      <c r="H176" s="88">
        <f t="shared" si="82"/>
        <v>0</v>
      </c>
      <c r="I176" s="88">
        <f t="shared" si="82"/>
        <v>0</v>
      </c>
      <c r="J176" s="88">
        <f t="shared" si="82"/>
        <v>0</v>
      </c>
      <c r="K176" s="88">
        <f t="shared" si="82"/>
        <v>0</v>
      </c>
      <c r="L176" s="88">
        <f t="shared" si="82"/>
        <v>0</v>
      </c>
      <c r="M176" s="88">
        <f t="shared" si="82"/>
        <v>0</v>
      </c>
      <c r="N176" s="88">
        <f t="shared" si="82"/>
        <v>0</v>
      </c>
      <c r="O176" s="88">
        <f t="shared" si="82"/>
        <v>0</v>
      </c>
      <c r="P176" s="88">
        <f t="shared" si="82"/>
        <v>11300000</v>
      </c>
    </row>
    <row r="177" spans="1:16" ht="63" customHeight="1">
      <c r="A177" s="219" t="s">
        <v>490</v>
      </c>
      <c r="B177" s="219" t="s">
        <v>491</v>
      </c>
      <c r="C177" s="219" t="s">
        <v>216</v>
      </c>
      <c r="D177" s="220" t="s">
        <v>492</v>
      </c>
      <c r="E177" s="83">
        <f>F177+I177</f>
        <v>12000000</v>
      </c>
      <c r="F177" s="83">
        <v>12000000</v>
      </c>
      <c r="G177" s="88"/>
      <c r="H177" s="88"/>
      <c r="I177" s="88"/>
      <c r="J177" s="88"/>
      <c r="K177" s="88"/>
      <c r="L177" s="88"/>
      <c r="M177" s="88"/>
      <c r="N177" s="88"/>
      <c r="O177" s="88"/>
      <c r="P177" s="83">
        <f>E177+J177</f>
        <v>12000000</v>
      </c>
    </row>
    <row r="178" spans="1:16" ht="70.150000000000006" customHeight="1">
      <c r="A178" s="337" t="s">
        <v>475</v>
      </c>
      <c r="B178" s="337" t="s">
        <v>222</v>
      </c>
      <c r="C178" s="338" t="s">
        <v>219</v>
      </c>
      <c r="D178" s="339" t="s">
        <v>223</v>
      </c>
      <c r="E178" s="83">
        <f>F178+I178</f>
        <v>-700000</v>
      </c>
      <c r="F178" s="83">
        <v>-700000</v>
      </c>
      <c r="G178" s="83">
        <v>-574000</v>
      </c>
      <c r="H178" s="83"/>
      <c r="I178" s="83"/>
      <c r="J178" s="83"/>
      <c r="K178" s="83"/>
      <c r="L178" s="83"/>
      <c r="M178" s="83"/>
      <c r="N178" s="83"/>
      <c r="O178" s="83"/>
      <c r="P178" s="83">
        <f>E178+J178</f>
        <v>-700000</v>
      </c>
    </row>
    <row r="179" spans="1:16" ht="37.9" customHeight="1">
      <c r="A179" s="236" t="s">
        <v>509</v>
      </c>
      <c r="B179" s="237" t="s">
        <v>509</v>
      </c>
      <c r="C179" s="236" t="s">
        <v>509</v>
      </c>
      <c r="D179" s="238" t="s">
        <v>508</v>
      </c>
      <c r="E179" s="88">
        <f t="shared" ref="E179:P179" si="83">E14+E99</f>
        <v>127696856</v>
      </c>
      <c r="F179" s="88">
        <f t="shared" si="83"/>
        <v>31476568</v>
      </c>
      <c r="G179" s="88">
        <f t="shared" si="83"/>
        <v>1127180</v>
      </c>
      <c r="H179" s="88">
        <f t="shared" si="83"/>
        <v>744900</v>
      </c>
      <c r="I179" s="88">
        <f t="shared" si="83"/>
        <v>96220288</v>
      </c>
      <c r="J179" s="88">
        <f t="shared" si="83"/>
        <v>-4137368</v>
      </c>
      <c r="K179" s="88">
        <f t="shared" si="83"/>
        <v>-4137368</v>
      </c>
      <c r="L179" s="88">
        <f t="shared" si="83"/>
        <v>0</v>
      </c>
      <c r="M179" s="88">
        <f t="shared" si="83"/>
        <v>0</v>
      </c>
      <c r="N179" s="88">
        <f t="shared" si="83"/>
        <v>0</v>
      </c>
      <c r="O179" s="88">
        <f t="shared" si="83"/>
        <v>-4137368</v>
      </c>
      <c r="P179" s="88">
        <f t="shared" si="83"/>
        <v>123559488</v>
      </c>
    </row>
    <row r="180" spans="1:16" ht="37.9" customHeight="1">
      <c r="A180" s="456" t="s">
        <v>742</v>
      </c>
      <c r="B180" s="456"/>
      <c r="C180" s="456"/>
      <c r="D180" s="456"/>
      <c r="E180" s="380">
        <f>E181</f>
        <v>0</v>
      </c>
      <c r="F180" s="380">
        <f t="shared" ref="F180:P181" si="84">F181</f>
        <v>0</v>
      </c>
      <c r="G180" s="380">
        <f t="shared" si="84"/>
        <v>0</v>
      </c>
      <c r="H180" s="380">
        <f t="shared" si="84"/>
        <v>0</v>
      </c>
      <c r="I180" s="380">
        <f t="shared" si="84"/>
        <v>0</v>
      </c>
      <c r="J180" s="380">
        <f t="shared" si="84"/>
        <v>0</v>
      </c>
      <c r="K180" s="380">
        <f t="shared" si="84"/>
        <v>0</v>
      </c>
      <c r="L180" s="380">
        <f t="shared" si="84"/>
        <v>0</v>
      </c>
      <c r="M180" s="380">
        <f t="shared" si="84"/>
        <v>0</v>
      </c>
      <c r="N180" s="380">
        <f t="shared" si="84"/>
        <v>0</v>
      </c>
      <c r="O180" s="380">
        <f t="shared" si="84"/>
        <v>0</v>
      </c>
      <c r="P180" s="380">
        <f t="shared" si="84"/>
        <v>0</v>
      </c>
    </row>
    <row r="181" spans="1:16" ht="72.599999999999994" customHeight="1">
      <c r="A181" s="55" t="s">
        <v>111</v>
      </c>
      <c r="B181" s="55" t="s">
        <v>18</v>
      </c>
      <c r="C181" s="55" t="s">
        <v>18</v>
      </c>
      <c r="D181" s="60" t="s">
        <v>739</v>
      </c>
      <c r="E181" s="88">
        <f>E182</f>
        <v>0</v>
      </c>
      <c r="F181" s="88">
        <f t="shared" si="84"/>
        <v>0</v>
      </c>
      <c r="G181" s="88">
        <f t="shared" si="84"/>
        <v>0</v>
      </c>
      <c r="H181" s="88">
        <f t="shared" si="84"/>
        <v>0</v>
      </c>
      <c r="I181" s="88">
        <f t="shared" si="84"/>
        <v>0</v>
      </c>
      <c r="J181" s="88">
        <f t="shared" si="84"/>
        <v>0</v>
      </c>
      <c r="K181" s="88">
        <f t="shared" si="84"/>
        <v>0</v>
      </c>
      <c r="L181" s="88">
        <f t="shared" si="84"/>
        <v>0</v>
      </c>
      <c r="M181" s="88">
        <f t="shared" si="84"/>
        <v>0</v>
      </c>
      <c r="N181" s="88">
        <f t="shared" si="84"/>
        <v>0</v>
      </c>
      <c r="O181" s="88">
        <f t="shared" si="84"/>
        <v>0</v>
      </c>
      <c r="P181" s="88">
        <f t="shared" si="84"/>
        <v>0</v>
      </c>
    </row>
    <row r="182" spans="1:16" ht="81" customHeight="1">
      <c r="A182" s="55" t="s">
        <v>113</v>
      </c>
      <c r="B182" s="55" t="s">
        <v>18</v>
      </c>
      <c r="C182" s="55" t="s">
        <v>18</v>
      </c>
      <c r="D182" s="60" t="s">
        <v>740</v>
      </c>
      <c r="E182" s="88">
        <f>SUM(E183:E184)</f>
        <v>0</v>
      </c>
      <c r="F182" s="88">
        <f t="shared" ref="F182:P182" si="85">SUM(F183:F184)</f>
        <v>0</v>
      </c>
      <c r="G182" s="88">
        <f t="shared" si="85"/>
        <v>0</v>
      </c>
      <c r="H182" s="88">
        <f t="shared" si="85"/>
        <v>0</v>
      </c>
      <c r="I182" s="88">
        <f t="shared" si="85"/>
        <v>0</v>
      </c>
      <c r="J182" s="88">
        <f t="shared" si="85"/>
        <v>0</v>
      </c>
      <c r="K182" s="88">
        <f t="shared" si="85"/>
        <v>0</v>
      </c>
      <c r="L182" s="88">
        <f t="shared" si="85"/>
        <v>0</v>
      </c>
      <c r="M182" s="88">
        <f t="shared" si="85"/>
        <v>0</v>
      </c>
      <c r="N182" s="88">
        <f t="shared" si="85"/>
        <v>0</v>
      </c>
      <c r="O182" s="88">
        <f t="shared" si="85"/>
        <v>0</v>
      </c>
      <c r="P182" s="88">
        <f t="shared" si="85"/>
        <v>0</v>
      </c>
    </row>
    <row r="183" spans="1:16" ht="51.6" customHeight="1">
      <c r="A183" s="370" t="s">
        <v>743</v>
      </c>
      <c r="B183" s="370" t="s">
        <v>744</v>
      </c>
      <c r="C183" s="370" t="s">
        <v>601</v>
      </c>
      <c r="D183" s="308" t="s">
        <v>745</v>
      </c>
      <c r="E183" s="88"/>
      <c r="F183" s="88"/>
      <c r="G183" s="88"/>
      <c r="H183" s="88"/>
      <c r="I183" s="88"/>
      <c r="J183" s="83">
        <v>2600000</v>
      </c>
      <c r="K183" s="88"/>
      <c r="L183" s="88"/>
      <c r="M183" s="88"/>
      <c r="N183" s="88"/>
      <c r="O183" s="88"/>
      <c r="P183" s="83">
        <f>J183</f>
        <v>2600000</v>
      </c>
    </row>
    <row r="184" spans="1:16" ht="57" customHeight="1">
      <c r="A184" s="370" t="s">
        <v>746</v>
      </c>
      <c r="B184" s="370" t="s">
        <v>747</v>
      </c>
      <c r="C184" s="370" t="s">
        <v>601</v>
      </c>
      <c r="D184" s="308" t="s">
        <v>748</v>
      </c>
      <c r="E184" s="88"/>
      <c r="F184" s="88"/>
      <c r="G184" s="88"/>
      <c r="H184" s="88"/>
      <c r="I184" s="88"/>
      <c r="J184" s="83">
        <v>-2600000</v>
      </c>
      <c r="K184" s="88"/>
      <c r="L184" s="88"/>
      <c r="M184" s="88"/>
      <c r="N184" s="88"/>
      <c r="O184" s="88"/>
      <c r="P184" s="83">
        <f>J184</f>
        <v>-2600000</v>
      </c>
    </row>
    <row r="185" spans="1:16" ht="37.9" customHeight="1">
      <c r="A185" s="236" t="s">
        <v>509</v>
      </c>
      <c r="B185" s="237" t="s">
        <v>509</v>
      </c>
      <c r="C185" s="236" t="s">
        <v>509</v>
      </c>
      <c r="D185" s="238" t="s">
        <v>741</v>
      </c>
      <c r="E185" s="88">
        <f>E179+E180</f>
        <v>127696856</v>
      </c>
      <c r="F185" s="88">
        <f t="shared" ref="F185:P185" si="86">F179+F180</f>
        <v>31476568</v>
      </c>
      <c r="G185" s="88">
        <f t="shared" si="86"/>
        <v>1127180</v>
      </c>
      <c r="H185" s="88">
        <f t="shared" si="86"/>
        <v>744900</v>
      </c>
      <c r="I185" s="88">
        <f t="shared" si="86"/>
        <v>96220288</v>
      </c>
      <c r="J185" s="88">
        <f t="shared" si="86"/>
        <v>-4137368</v>
      </c>
      <c r="K185" s="88">
        <f t="shared" si="86"/>
        <v>-4137368</v>
      </c>
      <c r="L185" s="88">
        <f t="shared" si="86"/>
        <v>0</v>
      </c>
      <c r="M185" s="88">
        <f t="shared" si="86"/>
        <v>0</v>
      </c>
      <c r="N185" s="88">
        <f t="shared" si="86"/>
        <v>0</v>
      </c>
      <c r="O185" s="88">
        <f t="shared" si="86"/>
        <v>-4137368</v>
      </c>
      <c r="P185" s="88">
        <f t="shared" si="86"/>
        <v>123559488</v>
      </c>
    </row>
    <row r="186" spans="1:16" ht="37.9" customHeight="1">
      <c r="A186" s="225"/>
      <c r="B186" s="226"/>
      <c r="C186" s="225"/>
      <c r="D186" s="227"/>
      <c r="E186" s="228"/>
      <c r="F186" s="228"/>
      <c r="G186" s="228"/>
      <c r="H186" s="228"/>
      <c r="I186" s="228"/>
      <c r="J186" s="228"/>
      <c r="K186" s="228"/>
      <c r="L186" s="228"/>
      <c r="M186" s="228"/>
      <c r="N186" s="228"/>
      <c r="O186" s="228"/>
      <c r="P186" s="228"/>
    </row>
    <row r="187" spans="1:16" ht="59.45" customHeight="1">
      <c r="A187" s="40"/>
      <c r="B187" s="442" t="s">
        <v>533</v>
      </c>
      <c r="C187" s="442"/>
      <c r="D187" s="443"/>
      <c r="E187"/>
      <c r="F187" s="112"/>
      <c r="G187" s="22"/>
      <c r="H187" s="22"/>
      <c r="I187" s="22"/>
      <c r="J187" s="33"/>
      <c r="K187" s="112"/>
      <c r="L187" s="428" t="s">
        <v>460</v>
      </c>
      <c r="M187" s="428"/>
      <c r="N187" s="428"/>
      <c r="O187" s="168"/>
      <c r="P187" s="168"/>
    </row>
    <row r="188" spans="1:16" ht="37.9" customHeight="1">
      <c r="A188" s="40"/>
      <c r="E188" s="168"/>
      <c r="F188" s="168"/>
      <c r="G188" s="168"/>
      <c r="H188" s="168"/>
      <c r="I188" s="168"/>
      <c r="J188" s="168"/>
      <c r="K188" s="168"/>
      <c r="L188" s="168"/>
      <c r="M188" s="168"/>
      <c r="N188" s="168"/>
      <c r="O188" s="168"/>
      <c r="P188" s="168"/>
    </row>
    <row r="189" spans="1:16" ht="32.450000000000003" customHeight="1">
      <c r="A189" s="40"/>
      <c r="B189" s="171"/>
      <c r="C189" s="40"/>
      <c r="D189" s="172"/>
      <c r="E189" s="168"/>
      <c r="F189" s="168"/>
      <c r="G189" s="168"/>
      <c r="H189" s="168"/>
      <c r="I189" s="168"/>
      <c r="J189" s="168"/>
      <c r="K189" s="168"/>
      <c r="L189" s="168"/>
      <c r="M189" s="168"/>
      <c r="N189" s="168"/>
      <c r="O189" s="168"/>
      <c r="P189" s="168"/>
    </row>
    <row r="190" spans="1:16" ht="32.450000000000003" customHeight="1">
      <c r="A190" s="40"/>
      <c r="B190" s="171"/>
      <c r="C190" s="40"/>
      <c r="D190" s="172"/>
      <c r="E190" s="168"/>
      <c r="F190" s="168"/>
      <c r="G190" s="168"/>
      <c r="H190" s="168"/>
      <c r="I190" s="168"/>
      <c r="J190" s="168"/>
      <c r="K190" s="168"/>
      <c r="L190" s="168"/>
      <c r="M190" s="168"/>
      <c r="N190" s="168"/>
      <c r="O190" s="168"/>
      <c r="P190" s="168"/>
    </row>
    <row r="191" spans="1:16" ht="32.450000000000003" customHeight="1">
      <c r="A191" s="40"/>
      <c r="B191" s="171"/>
      <c r="C191" s="40"/>
      <c r="D191" s="172"/>
      <c r="E191" s="168"/>
      <c r="F191" s="168"/>
      <c r="G191" s="168"/>
      <c r="H191" s="168"/>
      <c r="I191" s="168"/>
      <c r="J191" s="168"/>
      <c r="K191" s="168"/>
      <c r="L191" s="168"/>
      <c r="M191" s="168"/>
      <c r="N191" s="168"/>
      <c r="O191" s="168"/>
      <c r="P191" s="168"/>
    </row>
    <row r="192" spans="1:16" ht="32.450000000000003" customHeight="1">
      <c r="A192" s="40"/>
      <c r="B192" s="171"/>
      <c r="C192" s="40"/>
      <c r="D192" s="172"/>
      <c r="E192" s="168"/>
      <c r="F192" s="168"/>
      <c r="G192" s="168"/>
      <c r="H192" s="168"/>
      <c r="I192" s="168"/>
      <c r="J192" s="168"/>
      <c r="K192" s="168"/>
      <c r="L192" s="168"/>
      <c r="M192" s="168"/>
      <c r="N192" s="168"/>
      <c r="O192" s="168"/>
      <c r="P192" s="168"/>
    </row>
    <row r="193" spans="1:16" ht="32.450000000000003" customHeight="1">
      <c r="A193" s="40"/>
      <c r="B193" s="171"/>
      <c r="C193" s="40"/>
      <c r="D193" s="172"/>
      <c r="E193" s="168"/>
      <c r="F193" s="168"/>
      <c r="G193" s="168"/>
      <c r="H193" s="168"/>
      <c r="I193" s="168"/>
      <c r="J193" s="168"/>
      <c r="K193" s="168"/>
      <c r="L193" s="168"/>
      <c r="M193" s="168"/>
      <c r="N193" s="168"/>
      <c r="O193" s="168"/>
      <c r="P193" s="168"/>
    </row>
    <row r="194" spans="1:16" ht="32.450000000000003" customHeight="1">
      <c r="A194" s="40"/>
      <c r="B194" s="171"/>
      <c r="C194" s="40"/>
      <c r="D194" s="172"/>
      <c r="E194" s="168"/>
      <c r="F194" s="168"/>
      <c r="G194" s="168"/>
      <c r="H194" s="168"/>
      <c r="I194" s="168"/>
      <c r="J194" s="168"/>
      <c r="K194" s="168"/>
      <c r="L194" s="168"/>
      <c r="M194" s="168"/>
      <c r="N194" s="168"/>
      <c r="O194" s="168"/>
      <c r="P194" s="168"/>
    </row>
    <row r="195" spans="1:16" ht="32.450000000000003" customHeight="1">
      <c r="A195" s="40"/>
      <c r="B195" s="171"/>
      <c r="C195" s="40"/>
      <c r="D195" s="172"/>
      <c r="E195" s="168"/>
      <c r="F195" s="168"/>
      <c r="G195" s="168"/>
      <c r="H195" s="168"/>
      <c r="I195" s="168"/>
      <c r="J195" s="168"/>
      <c r="K195" s="168"/>
      <c r="L195" s="168"/>
      <c r="M195" s="168"/>
      <c r="N195" s="168"/>
      <c r="O195" s="168"/>
      <c r="P195" s="168"/>
    </row>
    <row r="196" spans="1:16" ht="82.15" customHeight="1">
      <c r="A196" s="40"/>
      <c r="B196" s="171"/>
      <c r="C196" s="40"/>
      <c r="D196" s="172"/>
      <c r="O196" s="41"/>
      <c r="P196" s="41"/>
    </row>
    <row r="197" spans="1:16" ht="15.75">
      <c r="A197" s="40"/>
      <c r="E197" s="8"/>
      <c r="F197" s="8"/>
      <c r="G197" s="8"/>
      <c r="H197" s="8"/>
      <c r="I197" s="8"/>
      <c r="J197" s="8"/>
      <c r="K197" s="26"/>
      <c r="L197" s="8"/>
      <c r="M197" s="8"/>
      <c r="N197" s="8"/>
      <c r="O197" s="8"/>
      <c r="P197" s="8"/>
    </row>
    <row r="198" spans="1:16">
      <c r="E198" s="8"/>
      <c r="F198" s="8"/>
      <c r="G198" s="8"/>
      <c r="H198" s="8"/>
      <c r="I198" s="8"/>
      <c r="J198" s="8"/>
      <c r="K198" s="26"/>
      <c r="L198" s="8"/>
      <c r="M198" s="8"/>
      <c r="N198" s="8"/>
      <c r="O198" s="8"/>
      <c r="P198" s="8"/>
    </row>
    <row r="199" spans="1:16">
      <c r="E199" s="8"/>
      <c r="F199" s="8"/>
      <c r="G199" s="8"/>
      <c r="H199" s="8"/>
      <c r="I199" s="8"/>
      <c r="J199" s="8"/>
      <c r="K199" s="26"/>
      <c r="L199" s="8"/>
      <c r="M199" s="8"/>
      <c r="N199" s="8"/>
      <c r="O199" s="8"/>
      <c r="P199" s="8"/>
    </row>
    <row r="200" spans="1:16">
      <c r="E200" s="8"/>
      <c r="F200" s="8"/>
      <c r="G200" s="8"/>
      <c r="H200" s="8"/>
      <c r="I200" s="8"/>
      <c r="J200" s="8"/>
      <c r="K200" s="8"/>
      <c r="L200" s="8"/>
      <c r="M200" s="8"/>
      <c r="N200" s="8"/>
      <c r="O200" s="8"/>
      <c r="P200" s="8"/>
    </row>
    <row r="201" spans="1:16">
      <c r="E201" s="8"/>
      <c r="F201" s="8"/>
      <c r="G201" s="8"/>
      <c r="H201" s="8"/>
      <c r="I201" s="8"/>
      <c r="J201" s="8"/>
      <c r="K201" s="26"/>
      <c r="L201" s="8"/>
      <c r="M201" s="8"/>
      <c r="N201" s="8"/>
      <c r="O201" s="8"/>
      <c r="P201" s="8"/>
    </row>
    <row r="202" spans="1:16">
      <c r="E202" s="8"/>
      <c r="F202" s="8"/>
      <c r="G202" s="8"/>
      <c r="H202" s="8"/>
      <c r="I202" s="8"/>
      <c r="J202" s="8"/>
      <c r="K202" s="26"/>
      <c r="L202" s="8"/>
      <c r="M202" s="8"/>
      <c r="N202" s="8"/>
      <c r="O202" s="8"/>
      <c r="P202" s="8"/>
    </row>
    <row r="203" spans="1:16">
      <c r="E203" s="8"/>
      <c r="F203" s="8"/>
      <c r="G203" s="8"/>
      <c r="H203" s="8"/>
      <c r="I203" s="8"/>
      <c r="J203" s="8"/>
      <c r="K203" s="26"/>
      <c r="L203" s="8"/>
      <c r="M203" s="8"/>
      <c r="N203" s="8"/>
      <c r="O203" s="8"/>
      <c r="P203" s="8"/>
    </row>
    <row r="204" spans="1:16">
      <c r="E204" s="8"/>
      <c r="F204" s="8"/>
      <c r="G204" s="8"/>
      <c r="H204" s="8"/>
      <c r="I204" s="8"/>
      <c r="J204" s="8"/>
      <c r="K204" s="26"/>
      <c r="L204" s="8"/>
      <c r="M204" s="8"/>
      <c r="N204" s="8"/>
      <c r="O204" s="8"/>
      <c r="P204" s="8"/>
    </row>
    <row r="205" spans="1:16">
      <c r="E205" s="8"/>
      <c r="F205" s="8"/>
      <c r="G205" s="8"/>
      <c r="H205" s="8"/>
      <c r="I205" s="8"/>
      <c r="J205" s="8"/>
      <c r="K205" s="26"/>
      <c r="L205" s="8"/>
      <c r="M205" s="8"/>
      <c r="N205" s="8"/>
      <c r="O205" s="8"/>
      <c r="P205" s="8"/>
    </row>
    <row r="206" spans="1:16">
      <c r="E206" s="8"/>
      <c r="F206" s="8"/>
      <c r="G206" s="8"/>
      <c r="H206" s="8"/>
      <c r="I206" s="8"/>
      <c r="J206" s="8"/>
      <c r="K206" s="26"/>
      <c r="L206" s="8"/>
      <c r="M206" s="8"/>
      <c r="N206" s="8"/>
      <c r="O206" s="8"/>
      <c r="P206" s="8"/>
    </row>
    <row r="207" spans="1:16">
      <c r="E207" s="8"/>
      <c r="F207" s="8"/>
      <c r="G207" s="8"/>
      <c r="H207" s="8"/>
      <c r="I207" s="8"/>
      <c r="J207" s="8"/>
      <c r="K207" s="26"/>
      <c r="L207" s="8"/>
      <c r="M207" s="8"/>
      <c r="N207" s="8"/>
      <c r="O207" s="8"/>
      <c r="P207" s="8"/>
    </row>
    <row r="208" spans="1:16">
      <c r="E208" s="8"/>
      <c r="F208" s="8"/>
      <c r="G208" s="8"/>
      <c r="H208" s="8"/>
      <c r="I208" s="8"/>
      <c r="J208" s="8"/>
      <c r="K208" s="26"/>
      <c r="L208" s="8"/>
      <c r="M208" s="8"/>
      <c r="N208" s="8"/>
      <c r="O208" s="8"/>
      <c r="P208" s="8"/>
    </row>
    <row r="209" spans="5:16">
      <c r="E209" s="8"/>
      <c r="F209" s="8"/>
      <c r="G209" s="8"/>
      <c r="H209" s="8"/>
      <c r="I209" s="8"/>
      <c r="J209" s="8"/>
      <c r="K209" s="26"/>
      <c r="L209" s="8"/>
      <c r="M209" s="8"/>
      <c r="N209" s="8"/>
      <c r="O209" s="8"/>
      <c r="P209" s="8"/>
    </row>
    <row r="210" spans="5:16">
      <c r="E210" s="8"/>
      <c r="F210" s="8"/>
      <c r="G210" s="8"/>
      <c r="H210" s="8"/>
      <c r="I210" s="8"/>
      <c r="J210" s="8"/>
      <c r="K210" s="26"/>
      <c r="L210" s="8"/>
      <c r="M210" s="8"/>
      <c r="N210" s="8"/>
      <c r="O210" s="8"/>
      <c r="P210" s="8"/>
    </row>
    <row r="211" spans="5:16">
      <c r="E211" s="8"/>
      <c r="F211" s="8"/>
      <c r="G211" s="8"/>
      <c r="H211" s="8"/>
      <c r="I211" s="8"/>
      <c r="J211" s="8"/>
      <c r="K211" s="26"/>
      <c r="L211" s="8"/>
      <c r="M211" s="8"/>
      <c r="N211" s="8"/>
      <c r="O211" s="8"/>
      <c r="P211" s="8"/>
    </row>
    <row r="212" spans="5:16">
      <c r="E212" s="8"/>
      <c r="F212" s="8"/>
      <c r="G212" s="8"/>
      <c r="H212" s="8"/>
      <c r="I212" s="8"/>
      <c r="J212" s="8"/>
      <c r="K212" s="26"/>
      <c r="L212" s="8"/>
      <c r="M212" s="8"/>
      <c r="N212" s="8"/>
      <c r="O212" s="8"/>
      <c r="P212" s="8"/>
    </row>
    <row r="213" spans="5:16">
      <c r="E213" s="8"/>
      <c r="F213" s="8"/>
      <c r="G213" s="8"/>
      <c r="H213" s="8"/>
      <c r="I213" s="8"/>
      <c r="J213" s="8"/>
      <c r="K213" s="26"/>
      <c r="L213" s="8"/>
      <c r="M213" s="8"/>
      <c r="N213" s="8"/>
      <c r="O213" s="8"/>
      <c r="P213" s="8"/>
    </row>
    <row r="214" spans="5:16">
      <c r="E214" s="8"/>
      <c r="F214" s="8"/>
      <c r="G214" s="8"/>
      <c r="H214" s="8"/>
      <c r="I214" s="8"/>
      <c r="J214" s="8"/>
      <c r="K214" s="26"/>
      <c r="L214" s="8"/>
      <c r="M214" s="8"/>
      <c r="N214" s="8"/>
      <c r="O214" s="8"/>
      <c r="P214" s="8"/>
    </row>
    <row r="215" spans="5:16">
      <c r="E215" s="8"/>
      <c r="F215" s="8"/>
      <c r="G215" s="8"/>
      <c r="H215" s="8"/>
      <c r="I215" s="8"/>
      <c r="J215" s="8"/>
      <c r="K215" s="26"/>
      <c r="L215" s="8"/>
      <c r="M215" s="8"/>
      <c r="N215" s="8"/>
      <c r="O215" s="8"/>
      <c r="P215" s="8"/>
    </row>
    <row r="216" spans="5:16">
      <c r="E216" s="8"/>
      <c r="F216" s="8"/>
      <c r="G216" s="8"/>
      <c r="H216" s="8"/>
      <c r="I216" s="8"/>
      <c r="J216" s="8"/>
      <c r="K216" s="26"/>
      <c r="L216" s="8"/>
      <c r="M216" s="8"/>
      <c r="N216" s="8"/>
      <c r="O216" s="8"/>
      <c r="P216" s="8"/>
    </row>
    <row r="217" spans="5:16">
      <c r="E217" s="8"/>
      <c r="F217" s="8"/>
      <c r="G217" s="8"/>
      <c r="H217" s="8"/>
      <c r="I217" s="8"/>
      <c r="J217" s="8"/>
      <c r="K217" s="26"/>
      <c r="L217" s="8"/>
      <c r="M217" s="8"/>
      <c r="N217" s="8"/>
      <c r="O217" s="8"/>
      <c r="P217" s="8"/>
    </row>
    <row r="218" spans="5:16">
      <c r="E218" s="8"/>
      <c r="F218" s="8"/>
      <c r="G218" s="8"/>
      <c r="H218" s="8"/>
      <c r="I218" s="8"/>
      <c r="J218" s="8"/>
      <c r="K218" s="26"/>
      <c r="L218" s="8"/>
      <c r="M218" s="8"/>
      <c r="N218" s="8"/>
      <c r="O218" s="8"/>
      <c r="P218" s="8"/>
    </row>
    <row r="219" spans="5:16">
      <c r="E219" s="8"/>
      <c r="F219" s="8"/>
      <c r="G219" s="8"/>
      <c r="H219" s="8"/>
      <c r="I219" s="8"/>
      <c r="J219" s="8"/>
      <c r="K219" s="26"/>
      <c r="L219" s="8"/>
      <c r="M219" s="8"/>
      <c r="N219" s="8"/>
      <c r="O219" s="8"/>
      <c r="P219" s="8"/>
    </row>
    <row r="220" spans="5:16">
      <c r="E220" s="8"/>
      <c r="F220" s="8"/>
      <c r="G220" s="8"/>
      <c r="H220" s="8"/>
      <c r="I220" s="8"/>
      <c r="J220" s="8"/>
      <c r="K220" s="26"/>
      <c r="L220" s="8"/>
      <c r="M220" s="8"/>
      <c r="N220" s="8"/>
      <c r="O220" s="8"/>
      <c r="P220" s="8"/>
    </row>
    <row r="221" spans="5:16">
      <c r="E221" s="8"/>
      <c r="F221" s="8"/>
      <c r="G221" s="8"/>
      <c r="H221" s="8"/>
      <c r="I221" s="8"/>
      <c r="J221" s="8"/>
      <c r="K221" s="26"/>
      <c r="L221" s="8"/>
      <c r="M221" s="8"/>
      <c r="N221" s="8"/>
      <c r="O221" s="8"/>
      <c r="P221" s="8"/>
    </row>
    <row r="222" spans="5:16">
      <c r="E222" s="8"/>
      <c r="F222" s="8"/>
      <c r="G222" s="8"/>
      <c r="H222" s="8"/>
      <c r="I222" s="8"/>
      <c r="J222" s="8"/>
      <c r="K222" s="26"/>
      <c r="L222" s="8"/>
      <c r="M222" s="8"/>
      <c r="N222" s="8"/>
      <c r="O222" s="8"/>
      <c r="P222" s="8"/>
    </row>
    <row r="223" spans="5:16">
      <c r="E223" s="8"/>
      <c r="F223" s="8"/>
      <c r="G223" s="8"/>
      <c r="H223" s="8"/>
      <c r="I223" s="8"/>
      <c r="J223" s="8"/>
      <c r="K223" s="26"/>
      <c r="L223" s="8"/>
      <c r="M223" s="8"/>
      <c r="N223" s="8"/>
      <c r="O223" s="8"/>
      <c r="P223" s="8"/>
    </row>
    <row r="224" spans="5:16">
      <c r="E224" s="8"/>
      <c r="F224" s="8"/>
      <c r="G224" s="8"/>
      <c r="H224" s="8"/>
      <c r="I224" s="8"/>
      <c r="J224" s="8"/>
      <c r="K224" s="26"/>
      <c r="L224" s="8"/>
      <c r="M224" s="8"/>
      <c r="N224" s="8"/>
      <c r="O224" s="8"/>
      <c r="P224" s="8"/>
    </row>
    <row r="225" spans="5:16">
      <c r="E225" s="8"/>
      <c r="F225" s="8"/>
      <c r="G225" s="8"/>
      <c r="H225" s="8"/>
      <c r="I225" s="8"/>
      <c r="J225" s="8"/>
      <c r="K225" s="26"/>
      <c r="L225" s="8"/>
      <c r="M225" s="8"/>
      <c r="N225" s="8"/>
      <c r="O225" s="8"/>
      <c r="P225" s="8"/>
    </row>
    <row r="226" spans="5:16">
      <c r="E226" s="8"/>
      <c r="F226" s="8"/>
      <c r="G226" s="8"/>
      <c r="H226" s="8"/>
      <c r="I226" s="8"/>
      <c r="J226" s="8"/>
      <c r="K226" s="26"/>
      <c r="L226" s="8"/>
      <c r="M226" s="8"/>
      <c r="N226" s="8"/>
      <c r="O226" s="8"/>
      <c r="P226" s="8"/>
    </row>
    <row r="227" spans="5:16">
      <c r="E227" s="8"/>
      <c r="F227" s="8"/>
      <c r="G227" s="8"/>
      <c r="H227" s="8"/>
      <c r="I227" s="8"/>
      <c r="J227" s="8"/>
      <c r="K227" s="26"/>
      <c r="L227" s="8"/>
      <c r="M227" s="8"/>
      <c r="N227" s="8"/>
      <c r="O227" s="8"/>
      <c r="P227" s="8"/>
    </row>
    <row r="228" spans="5:16">
      <c r="E228" s="8"/>
      <c r="F228" s="8"/>
      <c r="G228" s="8"/>
      <c r="H228" s="8"/>
      <c r="I228" s="8"/>
      <c r="J228" s="8"/>
      <c r="K228" s="26"/>
      <c r="L228" s="8"/>
      <c r="M228" s="8"/>
      <c r="N228" s="8"/>
      <c r="O228" s="8"/>
      <c r="P228" s="8"/>
    </row>
    <row r="229" spans="5:16">
      <c r="E229" s="8"/>
      <c r="F229" s="8"/>
      <c r="G229" s="8"/>
      <c r="H229" s="8"/>
      <c r="I229" s="8"/>
      <c r="J229" s="8"/>
      <c r="K229" s="26"/>
      <c r="L229" s="8"/>
      <c r="M229" s="8"/>
      <c r="N229" s="8"/>
      <c r="O229" s="8"/>
      <c r="P229" s="8"/>
    </row>
    <row r="230" spans="5:16">
      <c r="E230" s="8"/>
      <c r="F230" s="8"/>
      <c r="G230" s="8"/>
      <c r="H230" s="8"/>
      <c r="I230" s="8"/>
      <c r="J230" s="8"/>
      <c r="K230" s="26"/>
      <c r="L230" s="8"/>
      <c r="M230" s="8"/>
      <c r="N230" s="8"/>
      <c r="O230" s="8"/>
      <c r="P230" s="8"/>
    </row>
    <row r="231" spans="5:16">
      <c r="E231" s="8"/>
      <c r="F231" s="8"/>
      <c r="G231" s="8"/>
      <c r="H231" s="8"/>
      <c r="I231" s="8"/>
      <c r="J231" s="8"/>
      <c r="K231" s="26"/>
      <c r="L231" s="8"/>
      <c r="M231" s="8"/>
      <c r="N231" s="8"/>
      <c r="O231" s="8"/>
      <c r="P231" s="8"/>
    </row>
    <row r="232" spans="5:16">
      <c r="E232" s="8"/>
      <c r="F232" s="8"/>
      <c r="G232" s="8"/>
      <c r="H232" s="8"/>
      <c r="I232" s="8"/>
      <c r="J232" s="8"/>
      <c r="K232" s="26"/>
      <c r="L232" s="8"/>
      <c r="M232" s="8"/>
      <c r="N232" s="8"/>
      <c r="O232" s="8"/>
      <c r="P232" s="8"/>
    </row>
    <row r="233" spans="5:16">
      <c r="E233" s="8"/>
      <c r="F233" s="8"/>
      <c r="G233" s="8"/>
      <c r="H233" s="8"/>
      <c r="I233" s="8"/>
      <c r="J233" s="8"/>
      <c r="K233" s="26"/>
      <c r="L233" s="8"/>
      <c r="M233" s="8"/>
      <c r="N233" s="8"/>
      <c r="O233" s="8"/>
      <c r="P233" s="8"/>
    </row>
    <row r="234" spans="5:16">
      <c r="E234" s="8"/>
      <c r="F234" s="8"/>
      <c r="G234" s="8"/>
      <c r="H234" s="8"/>
      <c r="I234" s="8"/>
      <c r="J234" s="8"/>
      <c r="K234" s="26"/>
      <c r="L234" s="8"/>
      <c r="M234" s="8"/>
      <c r="N234" s="8"/>
      <c r="O234" s="8"/>
      <c r="P234" s="8"/>
    </row>
    <row r="235" spans="5:16">
      <c r="E235" s="8"/>
      <c r="F235" s="8"/>
      <c r="G235" s="8"/>
      <c r="H235" s="8"/>
      <c r="I235" s="8"/>
      <c r="J235" s="8"/>
      <c r="K235" s="26"/>
      <c r="L235" s="8"/>
      <c r="M235" s="8"/>
      <c r="N235" s="8"/>
      <c r="O235" s="8"/>
      <c r="P235" s="8"/>
    </row>
    <row r="236" spans="5:16">
      <c r="E236" s="8"/>
      <c r="F236" s="8"/>
      <c r="G236" s="8"/>
      <c r="H236" s="8"/>
      <c r="I236" s="8"/>
      <c r="J236" s="8"/>
      <c r="K236" s="26"/>
      <c r="L236" s="8"/>
      <c r="M236" s="8"/>
      <c r="N236" s="8"/>
      <c r="O236" s="8"/>
      <c r="P236" s="8"/>
    </row>
    <row r="237" spans="5:16">
      <c r="E237" s="8"/>
      <c r="F237" s="8"/>
      <c r="G237" s="8"/>
      <c r="H237" s="8"/>
      <c r="I237" s="8"/>
      <c r="J237" s="8"/>
      <c r="K237" s="26"/>
      <c r="L237" s="8"/>
      <c r="M237" s="8"/>
      <c r="N237" s="8"/>
      <c r="O237" s="8"/>
      <c r="P237" s="8"/>
    </row>
    <row r="238" spans="5:16">
      <c r="E238" s="8"/>
      <c r="F238" s="8"/>
      <c r="G238" s="8"/>
      <c r="H238" s="8"/>
      <c r="I238" s="8"/>
      <c r="J238" s="8"/>
      <c r="K238" s="26"/>
      <c r="L238" s="8"/>
      <c r="M238" s="8"/>
      <c r="N238" s="8"/>
      <c r="O238" s="8"/>
      <c r="P238" s="8"/>
    </row>
    <row r="239" spans="5:16">
      <c r="E239" s="8"/>
      <c r="F239" s="8"/>
      <c r="G239" s="8"/>
      <c r="H239" s="8"/>
      <c r="I239" s="8"/>
      <c r="J239" s="8"/>
      <c r="K239" s="26"/>
      <c r="L239" s="8"/>
      <c r="M239" s="8"/>
      <c r="N239" s="8"/>
      <c r="O239" s="8"/>
      <c r="P239" s="8"/>
    </row>
    <row r="240" spans="5:16">
      <c r="E240" s="8"/>
      <c r="F240" s="8"/>
      <c r="G240" s="8"/>
      <c r="H240" s="8"/>
      <c r="I240" s="8"/>
      <c r="J240" s="8"/>
      <c r="K240" s="26"/>
      <c r="L240" s="8"/>
      <c r="M240" s="8"/>
      <c r="N240" s="8"/>
      <c r="O240" s="8"/>
      <c r="P240" s="8"/>
    </row>
    <row r="241" spans="5:16">
      <c r="E241" s="8"/>
      <c r="F241" s="8"/>
      <c r="G241" s="8"/>
      <c r="H241" s="8"/>
      <c r="I241" s="8"/>
      <c r="J241" s="8"/>
      <c r="K241" s="26"/>
      <c r="L241" s="8"/>
      <c r="M241" s="8"/>
      <c r="N241" s="8"/>
      <c r="O241" s="8"/>
      <c r="P241" s="8"/>
    </row>
    <row r="242" spans="5:16">
      <c r="E242" s="8"/>
      <c r="F242" s="8"/>
      <c r="G242" s="8"/>
      <c r="H242" s="8"/>
      <c r="I242" s="8"/>
      <c r="J242" s="8"/>
      <c r="K242" s="26"/>
      <c r="L242" s="8"/>
      <c r="M242" s="8"/>
      <c r="N242" s="8"/>
      <c r="O242" s="8"/>
      <c r="P242" s="8"/>
    </row>
    <row r="243" spans="5:16">
      <c r="E243" s="8"/>
      <c r="F243" s="8"/>
      <c r="G243" s="8"/>
      <c r="H243" s="8"/>
      <c r="I243" s="8"/>
      <c r="J243" s="8"/>
      <c r="K243" s="26"/>
      <c r="L243" s="8"/>
      <c r="M243" s="8"/>
      <c r="N243" s="8"/>
      <c r="O243" s="8"/>
      <c r="P243" s="8"/>
    </row>
    <row r="244" spans="5:16">
      <c r="E244" s="8"/>
      <c r="F244" s="8"/>
      <c r="G244" s="8"/>
      <c r="H244" s="8"/>
      <c r="I244" s="8"/>
      <c r="J244" s="8"/>
      <c r="K244" s="26"/>
      <c r="L244" s="8"/>
      <c r="M244" s="8"/>
      <c r="N244" s="8"/>
      <c r="O244" s="8"/>
      <c r="P244" s="8"/>
    </row>
    <row r="245" spans="5:16">
      <c r="E245" s="8"/>
      <c r="F245" s="8"/>
      <c r="G245" s="8"/>
      <c r="H245" s="8"/>
      <c r="I245" s="8"/>
      <c r="J245" s="8"/>
      <c r="K245" s="26"/>
      <c r="L245" s="8"/>
      <c r="M245" s="8"/>
      <c r="N245" s="8"/>
      <c r="O245" s="8"/>
      <c r="P245" s="8"/>
    </row>
    <row r="246" spans="5:16">
      <c r="E246" s="8"/>
      <c r="F246" s="8"/>
      <c r="G246" s="8"/>
      <c r="H246" s="8"/>
      <c r="I246" s="8"/>
      <c r="J246" s="8"/>
      <c r="K246" s="26"/>
      <c r="L246" s="8"/>
      <c r="M246" s="8"/>
      <c r="N246" s="8"/>
      <c r="O246" s="8"/>
      <c r="P246" s="8"/>
    </row>
    <row r="247" spans="5:16">
      <c r="E247" s="8"/>
      <c r="F247" s="8"/>
      <c r="G247" s="8"/>
      <c r="H247" s="8"/>
      <c r="I247" s="8"/>
      <c r="J247" s="8"/>
      <c r="K247" s="26"/>
      <c r="L247" s="8"/>
      <c r="M247" s="8"/>
      <c r="N247" s="8"/>
      <c r="O247" s="8"/>
      <c r="P247" s="8"/>
    </row>
    <row r="248" spans="5:16">
      <c r="E248" s="8"/>
      <c r="F248" s="8"/>
      <c r="G248" s="8"/>
      <c r="H248" s="8"/>
      <c r="I248" s="8"/>
      <c r="J248" s="8"/>
      <c r="K248" s="26"/>
      <c r="L248" s="8"/>
      <c r="M248" s="8"/>
      <c r="N248" s="8"/>
      <c r="O248" s="8"/>
      <c r="P248" s="8"/>
    </row>
    <row r="249" spans="5:16">
      <c r="E249" s="8"/>
      <c r="F249" s="8"/>
      <c r="G249" s="8"/>
      <c r="H249" s="8"/>
      <c r="I249" s="8"/>
      <c r="J249" s="8"/>
      <c r="K249" s="26"/>
      <c r="L249" s="8"/>
      <c r="M249" s="8"/>
      <c r="N249" s="8"/>
      <c r="O249" s="8"/>
      <c r="P249" s="8"/>
    </row>
    <row r="250" spans="5:16">
      <c r="E250" s="8"/>
      <c r="F250" s="8"/>
      <c r="G250" s="8"/>
      <c r="H250" s="8"/>
      <c r="I250" s="8"/>
      <c r="J250" s="8"/>
      <c r="K250" s="26"/>
      <c r="L250" s="8"/>
      <c r="M250" s="8"/>
      <c r="N250" s="8"/>
      <c r="O250" s="8"/>
      <c r="P250" s="8"/>
    </row>
    <row r="251" spans="5:16">
      <c r="E251" s="8"/>
      <c r="F251" s="8"/>
      <c r="G251" s="8"/>
      <c r="H251" s="8"/>
      <c r="I251" s="8"/>
      <c r="J251" s="8"/>
      <c r="K251" s="26"/>
      <c r="L251" s="8"/>
      <c r="M251" s="8"/>
      <c r="N251" s="8"/>
      <c r="O251" s="8"/>
      <c r="P251" s="8"/>
    </row>
    <row r="252" spans="5:16">
      <c r="E252" s="8"/>
      <c r="F252" s="8"/>
      <c r="G252" s="8"/>
      <c r="H252" s="8"/>
      <c r="I252" s="8"/>
      <c r="J252" s="8"/>
      <c r="K252" s="26"/>
      <c r="L252" s="8"/>
      <c r="M252" s="8"/>
      <c r="N252" s="8"/>
      <c r="O252" s="8"/>
      <c r="P252" s="8"/>
    </row>
    <row r="253" spans="5:16">
      <c r="E253" s="8"/>
      <c r="F253" s="8"/>
      <c r="G253" s="8"/>
      <c r="H253" s="8"/>
      <c r="I253" s="8"/>
      <c r="J253" s="8"/>
      <c r="K253" s="26"/>
      <c r="L253" s="8"/>
      <c r="M253" s="8"/>
      <c r="N253" s="8"/>
      <c r="O253" s="8"/>
      <c r="P253" s="8"/>
    </row>
    <row r="254" spans="5:16">
      <c r="E254" s="8"/>
      <c r="F254" s="8"/>
      <c r="G254" s="8"/>
      <c r="H254" s="8"/>
      <c r="I254" s="8"/>
      <c r="J254" s="8"/>
      <c r="K254" s="26"/>
      <c r="L254" s="8"/>
      <c r="M254" s="8"/>
      <c r="N254" s="8"/>
      <c r="O254" s="8"/>
      <c r="P254" s="8"/>
    </row>
    <row r="255" spans="5:16">
      <c r="E255" s="8"/>
      <c r="F255" s="8"/>
      <c r="G255" s="8"/>
      <c r="H255" s="8"/>
      <c r="I255" s="8"/>
      <c r="J255" s="8"/>
      <c r="K255" s="26"/>
      <c r="L255" s="8"/>
      <c r="M255" s="8"/>
      <c r="N255" s="8"/>
      <c r="O255" s="8"/>
      <c r="P255" s="8"/>
    </row>
  </sheetData>
  <mergeCells count="34">
    <mergeCell ref="L187:N187"/>
    <mergeCell ref="B187:D187"/>
    <mergeCell ref="A99:D99"/>
    <mergeCell ref="A74:D74"/>
    <mergeCell ref="A81:D81"/>
    <mergeCell ref="A89:D89"/>
    <mergeCell ref="A85:D85"/>
    <mergeCell ref="A180:D180"/>
    <mergeCell ref="E10:E12"/>
    <mergeCell ref="N11:N12"/>
    <mergeCell ref="M11:M12"/>
    <mergeCell ref="D9:D12"/>
    <mergeCell ref="K11:K12"/>
    <mergeCell ref="J10:J12"/>
    <mergeCell ref="A14:D14"/>
    <mergeCell ref="A15:D15"/>
    <mergeCell ref="F10:F12"/>
    <mergeCell ref="H11:H12"/>
    <mergeCell ref="G11:G12"/>
    <mergeCell ref="A13:P13"/>
    <mergeCell ref="P9:P12"/>
    <mergeCell ref="O10:O12"/>
    <mergeCell ref="L10:L12"/>
    <mergeCell ref="E9:I9"/>
    <mergeCell ref="O3:P3"/>
    <mergeCell ref="A5:P5"/>
    <mergeCell ref="A9:A12"/>
    <mergeCell ref="B9:B12"/>
    <mergeCell ref="C9:C12"/>
    <mergeCell ref="I10:I12"/>
    <mergeCell ref="M10:N10"/>
    <mergeCell ref="C6:D6"/>
    <mergeCell ref="J9:O9"/>
    <mergeCell ref="G10:H10"/>
  </mergeCells>
  <phoneticPr fontId="25" type="noConversion"/>
  <pageMargins left="0.19685039370078741" right="0.19685039370078741" top="0.59055118110236227" bottom="0.39370078740157483" header="0" footer="0"/>
  <pageSetup paperSize="9" scale="58" fitToHeight="0" orientation="landscape" r:id="rId1"/>
  <headerFooter alignWithMargins="0">
    <oddHeader>&amp;C&amp;P</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94FAD-AA24-4380-8EC9-0FC91B5D9299}">
  <dimension ref="A1:P22"/>
  <sheetViews>
    <sheetView showZeros="0" topLeftCell="D1" workbookViewId="0">
      <selection activeCell="O3" sqref="O3:P3"/>
    </sheetView>
  </sheetViews>
  <sheetFormatPr defaultRowHeight="12.75"/>
  <cols>
    <col min="1" max="1" width="10.83203125" customWidth="1"/>
    <col min="4" max="4" width="44.33203125" customWidth="1"/>
    <col min="5" max="5" width="15.33203125" customWidth="1"/>
    <col min="6" max="6" width="16.1640625" customWidth="1"/>
    <col min="7" max="7" width="11" customWidth="1"/>
    <col min="8" max="8" width="15.5" customWidth="1"/>
    <col min="9" max="9" width="11.5" bestFit="1" customWidth="1"/>
    <col min="10" max="10" width="15.5" customWidth="1"/>
    <col min="11" max="11" width="12.6640625" customWidth="1"/>
    <col min="12" max="12" width="17.1640625" customWidth="1"/>
    <col min="13" max="13" width="15.6640625" customWidth="1"/>
    <col min="14" max="14" width="15.83203125" customWidth="1"/>
    <col min="15" max="15" width="9.33203125" customWidth="1"/>
    <col min="16" max="16" width="15.83203125" customWidth="1"/>
  </cols>
  <sheetData>
    <row r="1" spans="1:16">
      <c r="A1" s="322"/>
      <c r="B1" s="322"/>
      <c r="C1" s="322"/>
      <c r="D1" s="322"/>
      <c r="E1" s="322"/>
      <c r="F1" s="322"/>
      <c r="G1" s="322"/>
      <c r="H1" s="322"/>
      <c r="I1" s="322"/>
      <c r="J1" s="322"/>
      <c r="K1" s="322"/>
      <c r="L1" s="322"/>
      <c r="M1" s="323"/>
      <c r="N1" s="323"/>
      <c r="O1" s="322" t="s">
        <v>74</v>
      </c>
      <c r="P1" s="322"/>
    </row>
    <row r="2" spans="1:16" ht="15.75">
      <c r="A2" s="322"/>
      <c r="B2" s="322"/>
      <c r="C2" s="322"/>
      <c r="D2" s="322"/>
      <c r="E2" s="322"/>
      <c r="F2" s="322"/>
      <c r="G2" s="322"/>
      <c r="H2" s="322"/>
      <c r="I2" s="322"/>
      <c r="J2" s="322"/>
      <c r="K2" s="322"/>
      <c r="L2" s="322"/>
      <c r="M2" s="323"/>
      <c r="N2" s="323"/>
      <c r="O2" s="6" t="s">
        <v>540</v>
      </c>
      <c r="P2" s="6"/>
    </row>
    <row r="3" spans="1:16" ht="15.75">
      <c r="A3" s="322"/>
      <c r="B3" s="322"/>
      <c r="C3" s="322"/>
      <c r="D3" s="322"/>
      <c r="E3" s="322"/>
      <c r="F3" s="322"/>
      <c r="G3" s="322"/>
      <c r="H3" s="322"/>
      <c r="I3" s="322"/>
      <c r="J3" s="322"/>
      <c r="K3" s="322"/>
      <c r="L3" s="322"/>
      <c r="M3" s="323"/>
      <c r="N3" s="323"/>
      <c r="O3" s="422" t="s">
        <v>807</v>
      </c>
      <c r="P3" s="422"/>
    </row>
    <row r="4" spans="1:16" ht="15.75">
      <c r="A4" s="324"/>
      <c r="B4" s="324"/>
      <c r="C4" s="324"/>
      <c r="D4" s="324"/>
      <c r="E4" s="324"/>
      <c r="F4" s="324"/>
      <c r="G4" s="324"/>
      <c r="H4" s="324"/>
      <c r="I4" s="324"/>
      <c r="J4" s="324"/>
      <c r="K4" s="324"/>
      <c r="L4" s="324"/>
      <c r="M4" s="13"/>
      <c r="N4" s="4"/>
      <c r="O4" s="324"/>
      <c r="P4" s="324"/>
    </row>
    <row r="5" spans="1:16" ht="43.15" customHeight="1">
      <c r="A5" s="457" t="s">
        <v>594</v>
      </c>
      <c r="B5" s="457"/>
      <c r="C5" s="457"/>
      <c r="D5" s="457"/>
      <c r="E5" s="457"/>
      <c r="F5" s="457"/>
      <c r="G5" s="457"/>
      <c r="H5" s="457"/>
      <c r="I5" s="457"/>
      <c r="J5" s="457"/>
      <c r="K5" s="457"/>
      <c r="L5" s="457"/>
      <c r="M5" s="457"/>
      <c r="N5" s="457"/>
      <c r="O5" s="457"/>
      <c r="P5" s="457"/>
    </row>
    <row r="6" spans="1:16">
      <c r="A6" s="325" t="s">
        <v>29</v>
      </c>
      <c r="B6" s="326"/>
      <c r="C6" s="326"/>
      <c r="D6" s="326"/>
      <c r="E6" s="326"/>
      <c r="F6" s="326"/>
      <c r="G6" s="326"/>
      <c r="H6" s="326"/>
      <c r="I6" s="326"/>
      <c r="J6" s="326"/>
      <c r="K6" s="326"/>
      <c r="L6" s="326"/>
      <c r="M6" s="326"/>
      <c r="N6" s="326"/>
      <c r="O6" s="326"/>
      <c r="P6" s="326"/>
    </row>
    <row r="7" spans="1:16">
      <c r="A7" s="322" t="s">
        <v>30</v>
      </c>
      <c r="B7" s="322"/>
      <c r="C7" s="322"/>
      <c r="D7" s="322"/>
      <c r="E7" s="322"/>
      <c r="F7" s="322"/>
      <c r="G7" s="322"/>
      <c r="H7" s="322"/>
      <c r="I7" s="322"/>
      <c r="J7" s="322"/>
      <c r="K7" s="322"/>
      <c r="L7" s="322"/>
      <c r="M7" s="322"/>
      <c r="N7" s="322"/>
      <c r="O7" s="322"/>
      <c r="P7" s="327" t="s">
        <v>595</v>
      </c>
    </row>
    <row r="8" spans="1:16" s="420" customFormat="1" ht="22.15" customHeight="1">
      <c r="A8" s="458" t="s">
        <v>120</v>
      </c>
      <c r="B8" s="458" t="s">
        <v>28</v>
      </c>
      <c r="C8" s="458" t="s">
        <v>2</v>
      </c>
      <c r="D8" s="458" t="s">
        <v>596</v>
      </c>
      <c r="E8" s="458" t="s">
        <v>597</v>
      </c>
      <c r="F8" s="458"/>
      <c r="G8" s="458"/>
      <c r="H8" s="458"/>
      <c r="I8" s="458" t="s">
        <v>598</v>
      </c>
      <c r="J8" s="458"/>
      <c r="K8" s="458"/>
      <c r="L8" s="458"/>
      <c r="M8" s="458" t="s">
        <v>599</v>
      </c>
      <c r="N8" s="458"/>
      <c r="O8" s="458"/>
      <c r="P8" s="458"/>
    </row>
    <row r="9" spans="1:16" s="420" customFormat="1" ht="22.15" customHeight="1">
      <c r="A9" s="458"/>
      <c r="B9" s="458"/>
      <c r="C9" s="458"/>
      <c r="D9" s="458"/>
      <c r="E9" s="458" t="s">
        <v>27</v>
      </c>
      <c r="F9" s="458" t="s">
        <v>16</v>
      </c>
      <c r="G9" s="458"/>
      <c r="H9" s="458" t="s">
        <v>600</v>
      </c>
      <c r="I9" s="458" t="s">
        <v>27</v>
      </c>
      <c r="J9" s="458" t="s">
        <v>16</v>
      </c>
      <c r="K9" s="458"/>
      <c r="L9" s="458" t="s">
        <v>600</v>
      </c>
      <c r="M9" s="458" t="s">
        <v>27</v>
      </c>
      <c r="N9" s="458" t="s">
        <v>16</v>
      </c>
      <c r="O9" s="458"/>
      <c r="P9" s="458" t="s">
        <v>600</v>
      </c>
    </row>
    <row r="10" spans="1:16" s="420" customFormat="1" ht="11.25">
      <c r="A10" s="458"/>
      <c r="B10" s="458"/>
      <c r="C10" s="458"/>
      <c r="D10" s="458"/>
      <c r="E10" s="458"/>
      <c r="F10" s="458" t="s">
        <v>513</v>
      </c>
      <c r="G10" s="458" t="s">
        <v>538</v>
      </c>
      <c r="H10" s="458"/>
      <c r="I10" s="458"/>
      <c r="J10" s="458" t="s">
        <v>513</v>
      </c>
      <c r="K10" s="458" t="s">
        <v>538</v>
      </c>
      <c r="L10" s="458"/>
      <c r="M10" s="458"/>
      <c r="N10" s="458" t="s">
        <v>513</v>
      </c>
      <c r="O10" s="458" t="s">
        <v>538</v>
      </c>
      <c r="P10" s="458"/>
    </row>
    <row r="11" spans="1:16" s="420" customFormat="1" ht="34.15" customHeight="1">
      <c r="A11" s="458"/>
      <c r="B11" s="458"/>
      <c r="C11" s="458"/>
      <c r="D11" s="458"/>
      <c r="E11" s="458"/>
      <c r="F11" s="458"/>
      <c r="G11" s="458"/>
      <c r="H11" s="458"/>
      <c r="I11" s="458"/>
      <c r="J11" s="458"/>
      <c r="K11" s="458"/>
      <c r="L11" s="458"/>
      <c r="M11" s="458"/>
      <c r="N11" s="458"/>
      <c r="O11" s="458"/>
      <c r="P11" s="458"/>
    </row>
    <row r="12" spans="1:16" ht="15.75">
      <c r="A12" s="328">
        <v>1</v>
      </c>
      <c r="B12" s="328">
        <v>2</v>
      </c>
      <c r="C12" s="328">
        <v>3</v>
      </c>
      <c r="D12" s="328">
        <v>4</v>
      </c>
      <c r="E12" s="328">
        <v>5</v>
      </c>
      <c r="F12" s="328">
        <v>6</v>
      </c>
      <c r="G12" s="328">
        <v>7</v>
      </c>
      <c r="H12" s="328">
        <v>8</v>
      </c>
      <c r="I12" s="328">
        <v>9</v>
      </c>
      <c r="J12" s="328">
        <v>10</v>
      </c>
      <c r="K12" s="328">
        <v>11</v>
      </c>
      <c r="L12" s="328">
        <v>12</v>
      </c>
      <c r="M12" s="328">
        <v>13</v>
      </c>
      <c r="N12" s="328">
        <v>14</v>
      </c>
      <c r="O12" s="328">
        <v>15</v>
      </c>
      <c r="P12" s="328">
        <v>16</v>
      </c>
    </row>
    <row r="13" spans="1:16" ht="69" customHeight="1">
      <c r="A13" s="329" t="s">
        <v>111</v>
      </c>
      <c r="B13" s="330"/>
      <c r="C13" s="330"/>
      <c r="D13" s="331" t="s">
        <v>118</v>
      </c>
      <c r="E13" s="399">
        <f>E14</f>
        <v>12000000</v>
      </c>
      <c r="F13" s="399">
        <f t="shared" ref="F13:P13" si="0">F14</f>
        <v>28001489</v>
      </c>
      <c r="G13" s="399">
        <f t="shared" si="0"/>
        <v>0</v>
      </c>
      <c r="H13" s="399">
        <f t="shared" si="0"/>
        <v>40001489</v>
      </c>
      <c r="I13" s="399">
        <f t="shared" si="0"/>
        <v>0</v>
      </c>
      <c r="J13" s="399">
        <f t="shared" si="0"/>
        <v>-24360500</v>
      </c>
      <c r="K13" s="399">
        <f t="shared" si="0"/>
        <v>0</v>
      </c>
      <c r="L13" s="399">
        <f t="shared" si="0"/>
        <v>-24360500</v>
      </c>
      <c r="M13" s="399">
        <f t="shared" si="0"/>
        <v>12000000</v>
      </c>
      <c r="N13" s="399">
        <f t="shared" si="0"/>
        <v>3640989</v>
      </c>
      <c r="O13" s="399">
        <f t="shared" si="0"/>
        <v>0</v>
      </c>
      <c r="P13" s="399">
        <f t="shared" si="0"/>
        <v>15640989</v>
      </c>
    </row>
    <row r="14" spans="1:16" ht="66.599999999999994" customHeight="1">
      <c r="A14" s="329" t="s">
        <v>113</v>
      </c>
      <c r="B14" s="330"/>
      <c r="C14" s="330"/>
      <c r="D14" s="331" t="s">
        <v>118</v>
      </c>
      <c r="E14" s="399">
        <v>12000000</v>
      </c>
      <c r="F14" s="399">
        <f>25401489+2600000</f>
        <v>28001489</v>
      </c>
      <c r="G14" s="399">
        <v>0</v>
      </c>
      <c r="H14" s="399">
        <f>37401489+2600000</f>
        <v>40001489</v>
      </c>
      <c r="I14" s="399">
        <v>0</v>
      </c>
      <c r="J14" s="399">
        <f>-21760500-2600000</f>
        <v>-24360500</v>
      </c>
      <c r="K14" s="399">
        <v>0</v>
      </c>
      <c r="L14" s="399">
        <f>-21760500-2600000</f>
        <v>-24360500</v>
      </c>
      <c r="M14" s="399">
        <v>12000000</v>
      </c>
      <c r="N14" s="399">
        <v>3640989</v>
      </c>
      <c r="O14" s="399">
        <v>0</v>
      </c>
      <c r="P14" s="399">
        <v>15640989</v>
      </c>
    </row>
    <row r="15" spans="1:16" ht="54.6" customHeight="1">
      <c r="A15" s="370" t="s">
        <v>743</v>
      </c>
      <c r="B15" s="370" t="s">
        <v>744</v>
      </c>
      <c r="C15" s="370" t="s">
        <v>601</v>
      </c>
      <c r="D15" s="308" t="s">
        <v>745</v>
      </c>
      <c r="E15" s="400">
        <v>12000000</v>
      </c>
      <c r="F15" s="400">
        <f>14400000+2600000</f>
        <v>17000000</v>
      </c>
      <c r="G15" s="400">
        <v>0</v>
      </c>
      <c r="H15" s="400">
        <f>E15+F15</f>
        <v>29000000</v>
      </c>
      <c r="I15" s="400">
        <v>0</v>
      </c>
      <c r="J15" s="400">
        <v>0</v>
      </c>
      <c r="K15" s="400">
        <v>0</v>
      </c>
      <c r="L15" s="400">
        <v>0</v>
      </c>
      <c r="M15" s="400">
        <v>12000000</v>
      </c>
      <c r="N15" s="400">
        <f>14400000+2600000</f>
        <v>17000000</v>
      </c>
      <c r="O15" s="400">
        <v>0</v>
      </c>
      <c r="P15" s="400">
        <f>26400000+2600000</f>
        <v>29000000</v>
      </c>
    </row>
    <row r="16" spans="1:16" ht="64.900000000000006" customHeight="1">
      <c r="A16" s="370" t="s">
        <v>746</v>
      </c>
      <c r="B16" s="370" t="s">
        <v>747</v>
      </c>
      <c r="C16" s="370" t="s">
        <v>601</v>
      </c>
      <c r="D16" s="308" t="s">
        <v>748</v>
      </c>
      <c r="E16" s="401">
        <v>0</v>
      </c>
      <c r="F16" s="401">
        <v>0</v>
      </c>
      <c r="G16" s="401">
        <v>0</v>
      </c>
      <c r="H16" s="401">
        <v>0</v>
      </c>
      <c r="I16" s="401">
        <v>0</v>
      </c>
      <c r="J16" s="401">
        <f>-14400000-2600000</f>
        <v>-17000000</v>
      </c>
      <c r="K16" s="401">
        <v>0</v>
      </c>
      <c r="L16" s="401">
        <f>-14400000-2600000</f>
        <v>-17000000</v>
      </c>
      <c r="M16" s="401">
        <v>0</v>
      </c>
      <c r="N16" s="401">
        <f>-14400000-2600000</f>
        <v>-17000000</v>
      </c>
      <c r="O16" s="401">
        <v>0</v>
      </c>
      <c r="P16" s="401">
        <f>-14400000-2600000</f>
        <v>-17000000</v>
      </c>
    </row>
    <row r="17" spans="1:16" ht="24" customHeight="1">
      <c r="A17" s="330" t="s">
        <v>25</v>
      </c>
      <c r="B17" s="329" t="s">
        <v>25</v>
      </c>
      <c r="C17" s="330" t="s">
        <v>25</v>
      </c>
      <c r="D17" s="331" t="s">
        <v>539</v>
      </c>
      <c r="E17" s="402">
        <v>12000000</v>
      </c>
      <c r="F17" s="402">
        <f>25401489+2600000</f>
        <v>28001489</v>
      </c>
      <c r="G17" s="402">
        <v>0</v>
      </c>
      <c r="H17" s="402">
        <f>37401489+2600000</f>
        <v>40001489</v>
      </c>
      <c r="I17" s="402">
        <v>0</v>
      </c>
      <c r="J17" s="402">
        <f>-21760500-2600000</f>
        <v>-24360500</v>
      </c>
      <c r="K17" s="402">
        <v>0</v>
      </c>
      <c r="L17" s="402">
        <f>-21760500-2600000</f>
        <v>-24360500</v>
      </c>
      <c r="M17" s="402">
        <v>12000000</v>
      </c>
      <c r="N17" s="402">
        <v>3640989</v>
      </c>
      <c r="O17" s="402">
        <v>0</v>
      </c>
      <c r="P17" s="402">
        <v>15640989</v>
      </c>
    </row>
    <row r="18" spans="1:16">
      <c r="A18" s="323"/>
      <c r="B18" s="323"/>
      <c r="C18" s="323"/>
      <c r="D18" s="323"/>
      <c r="E18" s="323"/>
      <c r="F18" s="323"/>
      <c r="G18" s="323"/>
      <c r="H18" s="323"/>
      <c r="I18" s="323"/>
      <c r="J18" s="323"/>
      <c r="K18" s="323"/>
      <c r="L18" s="323"/>
      <c r="M18" s="323"/>
      <c r="N18" s="323"/>
      <c r="O18" s="323"/>
      <c r="P18" s="332"/>
    </row>
    <row r="19" spans="1:16">
      <c r="A19" s="323"/>
      <c r="B19" s="323"/>
      <c r="C19" s="323"/>
      <c r="D19" s="323"/>
      <c r="E19" s="323"/>
      <c r="F19" s="323"/>
      <c r="G19" s="323"/>
      <c r="H19" s="323"/>
      <c r="I19" s="323"/>
      <c r="J19" s="323"/>
      <c r="K19" s="323"/>
      <c r="L19" s="323"/>
      <c r="M19" s="323"/>
      <c r="N19" s="323"/>
      <c r="O19" s="323"/>
      <c r="P19" s="332"/>
    </row>
    <row r="20" spans="1:16" ht="18.75">
      <c r="A20" s="323"/>
      <c r="B20" s="442" t="s">
        <v>602</v>
      </c>
      <c r="C20" s="442"/>
      <c r="D20" s="443"/>
      <c r="F20" s="112"/>
      <c r="G20" s="22"/>
      <c r="H20" s="22"/>
      <c r="I20" s="22"/>
      <c r="J20" s="33"/>
      <c r="K20" s="333"/>
      <c r="L20" s="428" t="s">
        <v>460</v>
      </c>
      <c r="M20" s="428"/>
      <c r="N20" s="428"/>
      <c r="O20" s="323"/>
      <c r="P20" s="323"/>
    </row>
    <row r="21" spans="1:16">
      <c r="A21" s="323"/>
      <c r="B21" s="323"/>
      <c r="C21" s="323"/>
      <c r="D21" s="323"/>
      <c r="E21" s="323"/>
      <c r="F21" s="323"/>
      <c r="G21" s="323"/>
      <c r="H21" s="323"/>
      <c r="I21" s="323"/>
      <c r="J21" s="323"/>
      <c r="K21" s="323"/>
      <c r="L21" s="323"/>
      <c r="M21" s="323"/>
      <c r="N21" s="323"/>
      <c r="O21" s="323"/>
      <c r="P21" s="323"/>
    </row>
    <row r="22" spans="1:16">
      <c r="A22" s="323"/>
      <c r="B22" s="323"/>
      <c r="C22" s="323"/>
      <c r="D22" s="323"/>
      <c r="E22" s="323"/>
      <c r="F22" s="323"/>
      <c r="G22" s="323"/>
      <c r="H22" s="323"/>
      <c r="I22" s="323"/>
      <c r="J22" s="323"/>
      <c r="K22" s="323"/>
      <c r="L22" s="323"/>
      <c r="M22" s="323"/>
      <c r="N22" s="323"/>
      <c r="O22" s="323"/>
      <c r="P22" s="323"/>
    </row>
  </sheetData>
  <mergeCells count="26">
    <mergeCell ref="B20:D20"/>
    <mergeCell ref="L20:N20"/>
    <mergeCell ref="N9:O9"/>
    <mergeCell ref="P9:P11"/>
    <mergeCell ref="F10:F11"/>
    <mergeCell ref="G10:G11"/>
    <mergeCell ref="J10:J11"/>
    <mergeCell ref="K10:K11"/>
    <mergeCell ref="N10:N11"/>
    <mergeCell ref="O10:O11"/>
    <mergeCell ref="F9:G9"/>
    <mergeCell ref="H9:H11"/>
    <mergeCell ref="I9:I11"/>
    <mergeCell ref="J9:K9"/>
    <mergeCell ref="L9:L11"/>
    <mergeCell ref="M9:M11"/>
    <mergeCell ref="O3:P3"/>
    <mergeCell ref="A5:P5"/>
    <mergeCell ref="A8:A11"/>
    <mergeCell ref="B8:B11"/>
    <mergeCell ref="C8:C11"/>
    <mergeCell ref="D8:D11"/>
    <mergeCell ref="E8:H8"/>
    <mergeCell ref="I8:L8"/>
    <mergeCell ref="M8:P8"/>
    <mergeCell ref="E9:E11"/>
  </mergeCells>
  <pageMargins left="0.11811023622047245" right="0.11811023622047245" top="0.74803149606299213" bottom="0.74803149606299213" header="0.31496062992125984" footer="0.31496062992125984"/>
  <pageSetup paperSize="9" scale="6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2DF09A-0E0E-49B1-A3D5-73FACEB53A32}">
  <dimension ref="A1:E81"/>
  <sheetViews>
    <sheetView view="pageBreakPreview" topLeftCell="A52" zoomScaleNormal="100" zoomScaleSheetLayoutView="100" workbookViewId="0">
      <selection activeCell="C52" sqref="C52"/>
    </sheetView>
  </sheetViews>
  <sheetFormatPr defaultColWidth="9.1640625" defaultRowHeight="15.75"/>
  <cols>
    <col min="1" max="1" width="17.33203125" style="140" customWidth="1"/>
    <col min="2" max="2" width="17.5" style="140" customWidth="1"/>
    <col min="3" max="3" width="75.83203125" style="144" customWidth="1"/>
    <col min="4" max="4" width="18.6640625" style="154" bestFit="1" customWidth="1"/>
    <col min="5" max="5" width="9.83203125" style="141" bestFit="1" customWidth="1"/>
    <col min="6" max="16384" width="9.1640625" style="141"/>
  </cols>
  <sheetData>
    <row r="1" spans="1:5" ht="20.45" customHeight="1">
      <c r="C1" s="459" t="s">
        <v>774</v>
      </c>
      <c r="D1" s="459"/>
    </row>
    <row r="2" spans="1:5" ht="19.899999999999999" customHeight="1">
      <c r="C2" s="460" t="s">
        <v>540</v>
      </c>
      <c r="D2" s="460"/>
    </row>
    <row r="3" spans="1:5" ht="23.45" customHeight="1">
      <c r="C3" s="462" t="s">
        <v>807</v>
      </c>
      <c r="D3" s="462"/>
    </row>
    <row r="4" spans="1:5" ht="40.9" customHeight="1">
      <c r="A4" s="461" t="s">
        <v>272</v>
      </c>
      <c r="B4" s="461"/>
      <c r="C4" s="461"/>
      <c r="D4" s="461"/>
    </row>
    <row r="5" spans="1:5" ht="39.6" customHeight="1">
      <c r="A5" s="447" t="s">
        <v>542</v>
      </c>
      <c r="B5" s="447"/>
      <c r="C5" s="142"/>
      <c r="D5" s="143"/>
    </row>
    <row r="6" spans="1:5" ht="38.450000000000003" customHeight="1">
      <c r="A6" s="463" t="s">
        <v>19</v>
      </c>
      <c r="B6" s="463"/>
      <c r="C6" s="463"/>
      <c r="D6" s="463"/>
    </row>
    <row r="7" spans="1:5">
      <c r="D7" s="145" t="s">
        <v>20</v>
      </c>
    </row>
    <row r="8" spans="1:5" s="148" customFormat="1" ht="79.900000000000006" customHeight="1">
      <c r="A8" s="146" t="s">
        <v>21</v>
      </c>
      <c r="B8" s="479" t="s">
        <v>22</v>
      </c>
      <c r="C8" s="479"/>
      <c r="D8" s="147" t="s">
        <v>536</v>
      </c>
    </row>
    <row r="9" spans="1:5" ht="20.45" customHeight="1">
      <c r="A9" s="149">
        <v>1</v>
      </c>
      <c r="B9" s="480">
        <v>2</v>
      </c>
      <c r="C9" s="480"/>
      <c r="D9" s="150">
        <v>3</v>
      </c>
    </row>
    <row r="10" spans="1:5" ht="38.450000000000003" customHeight="1">
      <c r="A10" s="476" t="s">
        <v>23</v>
      </c>
      <c r="B10" s="477"/>
      <c r="C10" s="477"/>
      <c r="D10" s="478"/>
    </row>
    <row r="11" spans="1:5" ht="75.599999999999994" customHeight="1">
      <c r="A11" s="241">
        <v>41032300</v>
      </c>
      <c r="B11" s="485" t="s">
        <v>616</v>
      </c>
      <c r="C11" s="485"/>
      <c r="D11" s="257">
        <v>85497488</v>
      </c>
      <c r="E11" s="4"/>
    </row>
    <row r="12" spans="1:5" ht="58.9" customHeight="1">
      <c r="A12" s="239" t="s">
        <v>603</v>
      </c>
      <c r="B12" s="482" t="s">
        <v>604</v>
      </c>
      <c r="C12" s="482"/>
      <c r="D12" s="66">
        <v>-638000</v>
      </c>
    </row>
    <row r="13" spans="1:5" ht="30.6" customHeight="1">
      <c r="A13" s="153" t="s">
        <v>196</v>
      </c>
      <c r="B13" s="481" t="s">
        <v>47</v>
      </c>
      <c r="C13" s="481"/>
      <c r="D13" s="67">
        <f>D12+D11</f>
        <v>84859488</v>
      </c>
    </row>
    <row r="14" spans="1:5" ht="45" customHeight="1">
      <c r="A14" s="65">
        <v>41040400</v>
      </c>
      <c r="B14" s="483" t="s">
        <v>607</v>
      </c>
      <c r="C14" s="484"/>
      <c r="D14" s="288">
        <f>SUM(D15:D15)</f>
        <v>700000</v>
      </c>
    </row>
    <row r="15" spans="1:5" ht="44.45" customHeight="1">
      <c r="A15" s="210" t="s">
        <v>606</v>
      </c>
      <c r="B15" s="471" t="s">
        <v>605</v>
      </c>
      <c r="C15" s="472"/>
      <c r="D15" s="287">
        <v>700000</v>
      </c>
    </row>
    <row r="16" spans="1:5" ht="32.450000000000003" customHeight="1">
      <c r="A16" s="55">
        <v>41053900</v>
      </c>
      <c r="B16" s="475" t="s">
        <v>17</v>
      </c>
      <c r="C16" s="475"/>
      <c r="D16" s="151">
        <f>D17</f>
        <v>100000</v>
      </c>
    </row>
    <row r="17" spans="1:4" ht="92.45" customHeight="1">
      <c r="A17" s="334" t="s">
        <v>571</v>
      </c>
      <c r="B17" s="471" t="s">
        <v>608</v>
      </c>
      <c r="C17" s="472"/>
      <c r="D17" s="289">
        <v>100000</v>
      </c>
    </row>
    <row r="18" spans="1:4" ht="40.9" customHeight="1">
      <c r="A18" s="467" t="s">
        <v>24</v>
      </c>
      <c r="B18" s="468"/>
      <c r="C18" s="468"/>
      <c r="D18" s="469"/>
    </row>
    <row r="19" spans="1:4" ht="96.6" customHeight="1">
      <c r="A19" s="55">
        <v>41053400</v>
      </c>
      <c r="B19" s="475" t="s">
        <v>617</v>
      </c>
      <c r="C19" s="475"/>
      <c r="D19" s="151">
        <f>SUM(D20:D20)</f>
        <v>6000000</v>
      </c>
    </row>
    <row r="20" spans="1:4" ht="46.9" customHeight="1">
      <c r="A20" s="286" t="s">
        <v>560</v>
      </c>
      <c r="B20" s="470" t="s">
        <v>609</v>
      </c>
      <c r="C20" s="470"/>
      <c r="D20" s="208">
        <v>6000000</v>
      </c>
    </row>
    <row r="21" spans="1:4" ht="42" customHeight="1">
      <c r="A21" s="149" t="s">
        <v>25</v>
      </c>
      <c r="B21" s="465" t="s">
        <v>26</v>
      </c>
      <c r="C21" s="465"/>
      <c r="D21" s="151">
        <f>D22+D23</f>
        <v>91659488</v>
      </c>
    </row>
    <row r="22" spans="1:4" ht="38.450000000000003" customHeight="1">
      <c r="A22" s="149" t="s">
        <v>25</v>
      </c>
      <c r="B22" s="464" t="s">
        <v>27</v>
      </c>
      <c r="C22" s="464"/>
      <c r="D22" s="152">
        <f>D13+D15+D17</f>
        <v>85659488</v>
      </c>
    </row>
    <row r="23" spans="1:4" ht="37.9" customHeight="1">
      <c r="A23" s="149" t="s">
        <v>25</v>
      </c>
      <c r="B23" s="464" t="s">
        <v>16</v>
      </c>
      <c r="C23" s="464"/>
      <c r="D23" s="152">
        <f>D19</f>
        <v>6000000</v>
      </c>
    </row>
    <row r="24" spans="1:4" ht="39.6" customHeight="1">
      <c r="A24" s="155"/>
      <c r="B24" s="156"/>
      <c r="C24" s="156"/>
      <c r="D24" s="157"/>
    </row>
    <row r="25" spans="1:4" ht="21.6" customHeight="1">
      <c r="A25" s="466" t="s">
        <v>39</v>
      </c>
      <c r="B25" s="466"/>
      <c r="C25" s="466"/>
      <c r="D25" s="466"/>
    </row>
    <row r="26" spans="1:4" ht="14.45" customHeight="1">
      <c r="A26" s="155"/>
      <c r="B26" s="155"/>
      <c r="C26" s="158"/>
      <c r="D26" s="159" t="s">
        <v>20</v>
      </c>
    </row>
    <row r="27" spans="1:4" s="148" customFormat="1" ht="102.6" customHeight="1">
      <c r="A27" s="146" t="s">
        <v>40</v>
      </c>
      <c r="B27" s="146" t="s">
        <v>28</v>
      </c>
      <c r="C27" s="146" t="s">
        <v>41</v>
      </c>
      <c r="D27" s="147" t="s">
        <v>536</v>
      </c>
    </row>
    <row r="28" spans="1:4" ht="21.6" customHeight="1">
      <c r="A28" s="149">
        <v>1</v>
      </c>
      <c r="B28" s="149">
        <v>2</v>
      </c>
      <c r="C28" s="160">
        <v>3</v>
      </c>
      <c r="D28" s="150">
        <v>4</v>
      </c>
    </row>
    <row r="29" spans="1:4" ht="31.15" customHeight="1">
      <c r="A29" s="474" t="s">
        <v>42</v>
      </c>
      <c r="B29" s="474"/>
      <c r="C29" s="474"/>
      <c r="D29" s="474"/>
    </row>
    <row r="30" spans="1:4" ht="62.45" customHeight="1">
      <c r="A30" s="259">
        <v>3719150</v>
      </c>
      <c r="B30" s="222">
        <v>9150</v>
      </c>
      <c r="C30" s="416" t="s">
        <v>795</v>
      </c>
      <c r="D30" s="419">
        <f>D31</f>
        <v>-12000000</v>
      </c>
    </row>
    <row r="31" spans="1:4" ht="31.15" customHeight="1">
      <c r="A31" s="417" t="s">
        <v>29</v>
      </c>
      <c r="B31" s="219">
        <v>9150</v>
      </c>
      <c r="C31" s="354" t="s">
        <v>796</v>
      </c>
      <c r="D31" s="418">
        <v>-12000000</v>
      </c>
    </row>
    <row r="32" spans="1:4" ht="82.9" customHeight="1">
      <c r="A32" s="360" t="s">
        <v>372</v>
      </c>
      <c r="B32" s="361">
        <v>9360</v>
      </c>
      <c r="C32" s="362" t="s">
        <v>373</v>
      </c>
      <c r="D32" s="363">
        <f>SUM(D33:D35)</f>
        <v>0</v>
      </c>
    </row>
    <row r="33" spans="1:4" ht="31.15" customHeight="1">
      <c r="A33" s="364" t="s">
        <v>29</v>
      </c>
      <c r="B33" s="365">
        <v>9360</v>
      </c>
      <c r="C33" s="366" t="s">
        <v>374</v>
      </c>
      <c r="D33" s="367">
        <f>-700000-1459800</f>
        <v>-2159800</v>
      </c>
    </row>
    <row r="34" spans="1:4" ht="84.6" customHeight="1">
      <c r="A34" s="368" t="s">
        <v>610</v>
      </c>
      <c r="B34" s="365">
        <v>9360</v>
      </c>
      <c r="C34" s="366" t="s">
        <v>786</v>
      </c>
      <c r="D34" s="367">
        <v>1459800</v>
      </c>
    </row>
    <row r="35" spans="1:4" ht="88.15" customHeight="1">
      <c r="A35" s="368">
        <v>755900000</v>
      </c>
      <c r="B35" s="365">
        <v>9360</v>
      </c>
      <c r="C35" s="369" t="s">
        <v>785</v>
      </c>
      <c r="D35" s="367">
        <v>700000</v>
      </c>
    </row>
    <row r="36" spans="1:4" s="343" customFormat="1" ht="89.45" customHeight="1">
      <c r="A36" s="344" t="s">
        <v>618</v>
      </c>
      <c r="B36" s="345">
        <v>9535</v>
      </c>
      <c r="C36" s="346" t="s">
        <v>619</v>
      </c>
      <c r="D36" s="151">
        <f>D38+D37</f>
        <v>85497488</v>
      </c>
    </row>
    <row r="37" spans="1:4" s="343" customFormat="1" ht="31.9" customHeight="1">
      <c r="A37" s="347" t="s">
        <v>620</v>
      </c>
      <c r="B37" s="348">
        <v>9535</v>
      </c>
      <c r="C37" s="349" t="s">
        <v>621</v>
      </c>
      <c r="D37" s="152">
        <v>64497488</v>
      </c>
    </row>
    <row r="38" spans="1:4" ht="31.9" customHeight="1">
      <c r="A38" s="357" t="s">
        <v>640</v>
      </c>
      <c r="B38" s="348">
        <v>9535</v>
      </c>
      <c r="C38" s="336" t="s">
        <v>639</v>
      </c>
      <c r="D38" s="152">
        <v>21000000</v>
      </c>
    </row>
    <row r="39" spans="1:4" ht="31.9" customHeight="1">
      <c r="A39" s="355">
        <v>3719770</v>
      </c>
      <c r="B39" s="161" t="s">
        <v>197</v>
      </c>
      <c r="C39" s="341" t="s">
        <v>648</v>
      </c>
      <c r="D39" s="151">
        <f>D40+D47+D48</f>
        <v>4700000</v>
      </c>
    </row>
    <row r="40" spans="1:4" ht="60.6" customHeight="1">
      <c r="A40" s="355">
        <v>3719770</v>
      </c>
      <c r="B40" s="161" t="s">
        <v>197</v>
      </c>
      <c r="C40" s="230" t="s">
        <v>626</v>
      </c>
      <c r="D40" s="151">
        <f>SUM(D41:D46)</f>
        <v>1800000</v>
      </c>
    </row>
    <row r="41" spans="1:4" ht="30" customHeight="1">
      <c r="A41" s="91" t="s">
        <v>627</v>
      </c>
      <c r="B41" s="250" t="s">
        <v>197</v>
      </c>
      <c r="C41" s="356" t="s">
        <v>628</v>
      </c>
      <c r="D41" s="152">
        <v>300000</v>
      </c>
    </row>
    <row r="42" spans="1:4" ht="35.450000000000003" customHeight="1">
      <c r="A42" s="91" t="s">
        <v>629</v>
      </c>
      <c r="B42" s="250">
        <v>9770</v>
      </c>
      <c r="C42" s="356" t="s">
        <v>630</v>
      </c>
      <c r="D42" s="152">
        <v>300000</v>
      </c>
    </row>
    <row r="43" spans="1:4" ht="31.9" customHeight="1">
      <c r="A43" s="91" t="s">
        <v>631</v>
      </c>
      <c r="B43" s="250" t="s">
        <v>197</v>
      </c>
      <c r="C43" s="356" t="s">
        <v>632</v>
      </c>
      <c r="D43" s="152">
        <v>300000</v>
      </c>
    </row>
    <row r="44" spans="1:4" ht="30" customHeight="1">
      <c r="A44" s="91" t="s">
        <v>633</v>
      </c>
      <c r="B44" s="250" t="s">
        <v>197</v>
      </c>
      <c r="C44" s="356" t="s">
        <v>634</v>
      </c>
      <c r="D44" s="152">
        <v>300000</v>
      </c>
    </row>
    <row r="45" spans="1:4" ht="33.6" customHeight="1">
      <c r="A45" s="91" t="s">
        <v>635</v>
      </c>
      <c r="B45" s="250" t="s">
        <v>197</v>
      </c>
      <c r="C45" s="356" t="s">
        <v>636</v>
      </c>
      <c r="D45" s="152">
        <v>300000</v>
      </c>
    </row>
    <row r="46" spans="1:4" ht="34.15" customHeight="1">
      <c r="A46" s="91" t="s">
        <v>637</v>
      </c>
      <c r="B46" s="250" t="s">
        <v>197</v>
      </c>
      <c r="C46" s="356" t="s">
        <v>638</v>
      </c>
      <c r="D46" s="152">
        <v>300000</v>
      </c>
    </row>
    <row r="47" spans="1:4" ht="69" customHeight="1">
      <c r="A47" s="210" t="s">
        <v>646</v>
      </c>
      <c r="B47" s="250" t="s">
        <v>197</v>
      </c>
      <c r="C47" s="354" t="s">
        <v>806</v>
      </c>
      <c r="D47" s="359">
        <v>2000000</v>
      </c>
    </row>
    <row r="48" spans="1:4" ht="57" customHeight="1">
      <c r="A48" s="210" t="s">
        <v>647</v>
      </c>
      <c r="B48" s="250" t="s">
        <v>197</v>
      </c>
      <c r="C48" s="224" t="s">
        <v>797</v>
      </c>
      <c r="D48" s="151">
        <v>900000</v>
      </c>
    </row>
    <row r="49" spans="1:5" ht="46.15" customHeight="1">
      <c r="A49" s="91"/>
      <c r="B49" s="263" t="s">
        <v>143</v>
      </c>
      <c r="C49" s="264" t="s">
        <v>144</v>
      </c>
      <c r="D49" s="249">
        <f>SUM(D50:D68)</f>
        <v>27500000</v>
      </c>
      <c r="E49" s="154"/>
    </row>
    <row r="50" spans="1:5" ht="34.15" customHeight="1">
      <c r="A50" s="124" t="s">
        <v>142</v>
      </c>
      <c r="B50" s="124" t="s">
        <v>143</v>
      </c>
      <c r="C50" s="84" t="s">
        <v>195</v>
      </c>
      <c r="D50" s="83">
        <f>'дод.7 прогр'!H20</f>
        <v>2489700</v>
      </c>
    </row>
    <row r="51" spans="1:5" ht="34.15" customHeight="1">
      <c r="A51" s="124" t="s">
        <v>145</v>
      </c>
      <c r="B51" s="124" t="s">
        <v>143</v>
      </c>
      <c r="C51" s="84" t="s">
        <v>195</v>
      </c>
      <c r="D51" s="83">
        <f>'дод.7 прогр'!H24</f>
        <v>563900</v>
      </c>
    </row>
    <row r="52" spans="1:5" ht="34.15" customHeight="1">
      <c r="A52" s="124" t="s">
        <v>150</v>
      </c>
      <c r="B52" s="124" t="s">
        <v>143</v>
      </c>
      <c r="C52" s="84" t="s">
        <v>195</v>
      </c>
      <c r="D52" s="83">
        <f>'дод.7 прогр'!G32</f>
        <v>550700</v>
      </c>
    </row>
    <row r="53" spans="1:5" ht="34.15" customHeight="1">
      <c r="A53" s="124" t="s">
        <v>160</v>
      </c>
      <c r="B53" s="124" t="s">
        <v>143</v>
      </c>
      <c r="C53" s="84" t="s">
        <v>195</v>
      </c>
      <c r="D53" s="83">
        <f>'дод.7 прогр'!H37</f>
        <v>615200</v>
      </c>
    </row>
    <row r="54" spans="1:5" ht="34.15" customHeight="1">
      <c r="A54" s="128" t="s">
        <v>161</v>
      </c>
      <c r="B54" s="124" t="s">
        <v>143</v>
      </c>
      <c r="C54" s="84" t="s">
        <v>195</v>
      </c>
      <c r="D54" s="83">
        <f>'дод.7 прогр'!G40</f>
        <v>241100</v>
      </c>
    </row>
    <row r="55" spans="1:5" ht="34.15" customHeight="1">
      <c r="A55" s="128" t="s">
        <v>162</v>
      </c>
      <c r="B55" s="124" t="s">
        <v>143</v>
      </c>
      <c r="C55" s="84" t="s">
        <v>195</v>
      </c>
      <c r="D55" s="83">
        <f>'дод.7 прогр'!G43</f>
        <v>611000</v>
      </c>
    </row>
    <row r="56" spans="1:5" ht="34.15" customHeight="1">
      <c r="A56" s="128" t="s">
        <v>163</v>
      </c>
      <c r="B56" s="124" t="s">
        <v>143</v>
      </c>
      <c r="C56" s="84" t="s">
        <v>195</v>
      </c>
      <c r="D56" s="83">
        <f>'дод.7 прогр'!H48</f>
        <v>212800</v>
      </c>
    </row>
    <row r="57" spans="1:5" ht="34.15" customHeight="1">
      <c r="A57" s="128" t="s">
        <v>164</v>
      </c>
      <c r="B57" s="124" t="s">
        <v>143</v>
      </c>
      <c r="C57" s="84" t="s">
        <v>195</v>
      </c>
      <c r="D57" s="83">
        <f>'дод.7 прогр'!H51</f>
        <v>302400</v>
      </c>
    </row>
    <row r="58" spans="1:5" ht="34.15" customHeight="1">
      <c r="A58" s="128" t="s">
        <v>165</v>
      </c>
      <c r="B58" s="124" t="s">
        <v>143</v>
      </c>
      <c r="C58" s="84" t="s">
        <v>195</v>
      </c>
      <c r="D58" s="83">
        <f>'дод.7 прогр'!H54</f>
        <v>398600</v>
      </c>
    </row>
    <row r="59" spans="1:5" ht="34.15" customHeight="1">
      <c r="A59" s="128" t="s">
        <v>169</v>
      </c>
      <c r="B59" s="124" t="s">
        <v>143</v>
      </c>
      <c r="C59" s="84" t="s">
        <v>195</v>
      </c>
      <c r="D59" s="83">
        <f>'дод.7 прогр'!H59</f>
        <v>208800</v>
      </c>
    </row>
    <row r="60" spans="1:5" ht="34.15" customHeight="1">
      <c r="A60" s="128" t="s">
        <v>173</v>
      </c>
      <c r="B60" s="124" t="s">
        <v>143</v>
      </c>
      <c r="C60" s="84" t="s">
        <v>195</v>
      </c>
      <c r="D60" s="83">
        <f>'дод.7 прогр'!H63</f>
        <v>520300</v>
      </c>
    </row>
    <row r="61" spans="1:5" ht="27.6" customHeight="1">
      <c r="A61" s="128" t="s">
        <v>177</v>
      </c>
      <c r="B61" s="124" t="s">
        <v>143</v>
      </c>
      <c r="C61" s="84" t="s">
        <v>195</v>
      </c>
      <c r="D61" s="83">
        <f>'дод.7 прогр'!H67</f>
        <v>568400</v>
      </c>
    </row>
    <row r="62" spans="1:5" ht="31.15" customHeight="1">
      <c r="A62" s="128" t="s">
        <v>184</v>
      </c>
      <c r="B62" s="124" t="s">
        <v>143</v>
      </c>
      <c r="C62" s="84" t="s">
        <v>195</v>
      </c>
      <c r="D62" s="83">
        <f>'дод.7 прогр'!H72</f>
        <v>199800</v>
      </c>
    </row>
    <row r="63" spans="1:5" ht="28.9" customHeight="1">
      <c r="A63" s="128" t="s">
        <v>185</v>
      </c>
      <c r="B63" s="124" t="s">
        <v>143</v>
      </c>
      <c r="C63" s="84" t="s">
        <v>195</v>
      </c>
      <c r="D63" s="83">
        <f>'дод.7 прогр'!H76</f>
        <v>273000</v>
      </c>
    </row>
    <row r="64" spans="1:5" ht="33.6" customHeight="1">
      <c r="A64" s="128" t="s">
        <v>186</v>
      </c>
      <c r="B64" s="124" t="s">
        <v>143</v>
      </c>
      <c r="C64" s="84" t="s">
        <v>195</v>
      </c>
      <c r="D64" s="83">
        <f>'дод.7 прогр'!H83</f>
        <v>700500</v>
      </c>
    </row>
    <row r="65" spans="1:4" ht="28.9" customHeight="1">
      <c r="A65" s="128" t="s">
        <v>190</v>
      </c>
      <c r="B65" s="124">
        <v>9800</v>
      </c>
      <c r="C65" s="84" t="s">
        <v>195</v>
      </c>
      <c r="D65" s="83">
        <f>'дод.7 прогр'!H87</f>
        <v>326800</v>
      </c>
    </row>
    <row r="66" spans="1:4" ht="39" customHeight="1">
      <c r="A66" s="128" t="s">
        <v>192</v>
      </c>
      <c r="B66" s="124" t="s">
        <v>143</v>
      </c>
      <c r="C66" s="84" t="s">
        <v>195</v>
      </c>
      <c r="D66" s="83">
        <f>'дод.7 прогр'!H91</f>
        <v>17703900</v>
      </c>
    </row>
    <row r="67" spans="1:4" ht="30.6" customHeight="1">
      <c r="A67" s="128" t="s">
        <v>194</v>
      </c>
      <c r="B67" s="124" t="s">
        <v>143</v>
      </c>
      <c r="C67" s="84" t="s">
        <v>195</v>
      </c>
      <c r="D67" s="83">
        <f>'дод.7 прогр'!H104</f>
        <v>743400</v>
      </c>
    </row>
    <row r="68" spans="1:4" ht="34.9" customHeight="1">
      <c r="A68" s="128" t="s">
        <v>199</v>
      </c>
      <c r="B68" s="124" t="s">
        <v>143</v>
      </c>
      <c r="C68" s="84" t="s">
        <v>195</v>
      </c>
      <c r="D68" s="83">
        <f>'дод.7 прогр'!H108</f>
        <v>269700</v>
      </c>
    </row>
    <row r="69" spans="1:4" ht="34.9" customHeight="1">
      <c r="A69" s="153" t="s">
        <v>196</v>
      </c>
      <c r="B69" s="124" t="s">
        <v>143</v>
      </c>
      <c r="C69" s="78" t="s">
        <v>47</v>
      </c>
      <c r="D69" s="83">
        <f>SUM(D50:D68)</f>
        <v>27500000</v>
      </c>
    </row>
    <row r="70" spans="1:4" ht="24" customHeight="1">
      <c r="A70" s="474" t="s">
        <v>51</v>
      </c>
      <c r="B70" s="474"/>
      <c r="C70" s="474"/>
      <c r="D70" s="474"/>
    </row>
    <row r="71" spans="1:4" ht="39.6" customHeight="1">
      <c r="A71" s="149" t="s">
        <v>25</v>
      </c>
      <c r="B71" s="473" t="s">
        <v>26</v>
      </c>
      <c r="C71" s="473"/>
      <c r="D71" s="262">
        <f>D72+D73</f>
        <v>105697488</v>
      </c>
    </row>
    <row r="72" spans="1:4" ht="28.9" customHeight="1">
      <c r="A72" s="149" t="s">
        <v>25</v>
      </c>
      <c r="B72" s="149" t="s">
        <v>25</v>
      </c>
      <c r="C72" s="162" t="s">
        <v>27</v>
      </c>
      <c r="D72" s="152">
        <f>D32+D36+D39+D49+D30</f>
        <v>105697488</v>
      </c>
    </row>
    <row r="73" spans="1:4" ht="28.9" customHeight="1">
      <c r="A73" s="149" t="s">
        <v>25</v>
      </c>
      <c r="B73" s="149" t="s">
        <v>25</v>
      </c>
      <c r="C73" s="163" t="s">
        <v>16</v>
      </c>
      <c r="D73" s="152"/>
    </row>
    <row r="74" spans="1:4" ht="25.15" customHeight="1">
      <c r="A74" s="164"/>
      <c r="B74" s="165"/>
      <c r="C74" s="92"/>
      <c r="D74" s="166"/>
    </row>
    <row r="75" spans="1:4" ht="70.900000000000006" customHeight="1">
      <c r="A75" s="433" t="s">
        <v>380</v>
      </c>
      <c r="B75" s="433"/>
      <c r="C75" s="433"/>
      <c r="D75" s="433"/>
    </row>
    <row r="76" spans="1:4" ht="25.15" customHeight="1">
      <c r="A76" s="164"/>
      <c r="B76" s="165"/>
      <c r="C76" s="92"/>
      <c r="D76" s="166"/>
    </row>
    <row r="77" spans="1:4" ht="25.15" customHeight="1">
      <c r="A77" s="164"/>
      <c r="B77" s="165"/>
      <c r="C77" s="92"/>
      <c r="D77" s="166"/>
    </row>
    <row r="78" spans="1:4" ht="25.15" customHeight="1">
      <c r="A78" s="164"/>
      <c r="B78" s="165"/>
      <c r="C78" s="92"/>
      <c r="D78" s="166"/>
    </row>
    <row r="79" spans="1:4" ht="25.15" customHeight="1">
      <c r="A79" s="164"/>
      <c r="B79" s="165"/>
      <c r="C79" s="92"/>
      <c r="D79" s="166"/>
    </row>
    <row r="80" spans="1:4" ht="25.15" customHeight="1">
      <c r="A80" s="164"/>
      <c r="B80" s="165"/>
      <c r="C80" s="92"/>
      <c r="D80" s="166"/>
    </row>
    <row r="81" ht="66" customHeight="1"/>
  </sheetData>
  <mergeCells count="27">
    <mergeCell ref="A10:D10"/>
    <mergeCell ref="B8:C8"/>
    <mergeCell ref="B9:C9"/>
    <mergeCell ref="B13:C13"/>
    <mergeCell ref="B12:C12"/>
    <mergeCell ref="B14:C14"/>
    <mergeCell ref="B11:C11"/>
    <mergeCell ref="B15:C15"/>
    <mergeCell ref="B71:C71"/>
    <mergeCell ref="A29:D29"/>
    <mergeCell ref="A70:D70"/>
    <mergeCell ref="B19:C19"/>
    <mergeCell ref="B16:C16"/>
    <mergeCell ref="B17:C17"/>
    <mergeCell ref="A75:D75"/>
    <mergeCell ref="B22:C22"/>
    <mergeCell ref="B21:C21"/>
    <mergeCell ref="B23:C23"/>
    <mergeCell ref="A25:D25"/>
    <mergeCell ref="A18:D18"/>
    <mergeCell ref="B20:C20"/>
    <mergeCell ref="C1:D1"/>
    <mergeCell ref="C2:D2"/>
    <mergeCell ref="A5:B5"/>
    <mergeCell ref="A4:D4"/>
    <mergeCell ref="C3:D3"/>
    <mergeCell ref="A6:D6"/>
  </mergeCells>
  <phoneticPr fontId="4" type="noConversion"/>
  <conditionalFormatting sqref="A32:A33">
    <cfRule type="expression" dxfId="152" priority="5" stopIfTrue="1">
      <formula>#REF!=1</formula>
    </cfRule>
  </conditionalFormatting>
  <conditionalFormatting sqref="A38">
    <cfRule type="expression" dxfId="151" priority="4" stopIfTrue="1">
      <formula>XFD38=1</formula>
    </cfRule>
  </conditionalFormatting>
  <conditionalFormatting sqref="A47">
    <cfRule type="expression" dxfId="150" priority="3" stopIfTrue="1">
      <formula>XFD47=1</formula>
    </cfRule>
  </conditionalFormatting>
  <conditionalFormatting sqref="C48">
    <cfRule type="expression" dxfId="149" priority="2" stopIfTrue="1">
      <formula>A48=1</formula>
    </cfRule>
  </conditionalFormatting>
  <conditionalFormatting sqref="A48">
    <cfRule type="expression" dxfId="148" priority="1" stopIfTrue="1">
      <formula>XFD48=1</formula>
    </cfRule>
  </conditionalFormatting>
  <pageMargins left="0.98425196850393704" right="0.19685039370078741" top="0.39370078740157483" bottom="0.39370078740157483" header="0" footer="0"/>
  <pageSetup paperSize="9" scale="76" orientation="portrait" r:id="rId1"/>
  <headerFooter alignWithMargins="0">
    <oddHeader>&amp;C&amp;P</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234F73-4D39-48D2-8814-2E54FE6A9E9C}">
  <dimension ref="A1:O156"/>
  <sheetViews>
    <sheetView showZeros="0" view="pageBreakPreview" topLeftCell="B1" zoomScale="56" zoomScaleNormal="100" zoomScaleSheetLayoutView="56" workbookViewId="0">
      <selection activeCell="M3" sqref="M3:N3"/>
    </sheetView>
  </sheetViews>
  <sheetFormatPr defaultColWidth="5" defaultRowHeight="12.75"/>
  <cols>
    <col min="1" max="1" width="0" style="176" hidden="1" customWidth="1"/>
    <col min="2" max="2" width="6.1640625" style="177" customWidth="1"/>
    <col min="3" max="3" width="51.5" style="178" customWidth="1"/>
    <col min="4" max="4" width="14" style="179" customWidth="1"/>
    <col min="5" max="5" width="13.1640625" style="179" customWidth="1"/>
    <col min="6" max="6" width="38" style="178" customWidth="1"/>
    <col min="7" max="7" width="31.83203125" style="178" customWidth="1"/>
    <col min="8" max="8" width="17.5" style="179" customWidth="1"/>
    <col min="9" max="9" width="17.33203125" style="180" customWidth="1"/>
    <col min="10" max="10" width="17.83203125" style="180" customWidth="1"/>
    <col min="11" max="11" width="18" style="180" customWidth="1"/>
    <col min="12" max="12" width="16.33203125" style="180" customWidth="1"/>
    <col min="13" max="13" width="16.6640625" style="180" customWidth="1"/>
    <col min="14" max="14" width="4" style="180" customWidth="1"/>
    <col min="15" max="15" width="5.5" style="180" customWidth="1"/>
    <col min="16" max="250" width="8.83203125" style="176" customWidth="1"/>
    <col min="251" max="16384" width="5" style="176"/>
  </cols>
  <sheetData>
    <row r="1" spans="1:15" ht="24" customHeight="1">
      <c r="M1" s="265" t="s">
        <v>444</v>
      </c>
    </row>
    <row r="2" spans="1:15" ht="15.6" customHeight="1">
      <c r="M2" s="1" t="s">
        <v>540</v>
      </c>
    </row>
    <row r="3" spans="1:15" ht="18.600000000000001" customHeight="1">
      <c r="B3" s="181"/>
      <c r="C3" s="182"/>
      <c r="D3" s="183"/>
      <c r="E3" s="184"/>
      <c r="F3" s="182"/>
      <c r="G3" s="182"/>
      <c r="H3" s="184"/>
      <c r="I3" s="185"/>
      <c r="J3" s="185"/>
      <c r="K3" s="186"/>
      <c r="L3" s="186"/>
      <c r="M3" s="422" t="s">
        <v>807</v>
      </c>
      <c r="N3" s="422"/>
      <c r="O3" s="186"/>
    </row>
    <row r="4" spans="1:15" ht="69" customHeight="1">
      <c r="B4" s="488" t="s">
        <v>587</v>
      </c>
      <c r="C4" s="488"/>
      <c r="D4" s="488"/>
      <c r="E4" s="488"/>
      <c r="F4" s="488"/>
      <c r="G4" s="488"/>
      <c r="H4" s="488"/>
      <c r="I4" s="488"/>
      <c r="J4" s="488"/>
      <c r="K4" s="488"/>
      <c r="L4" s="488"/>
      <c r="M4" s="488"/>
      <c r="N4" s="488"/>
      <c r="O4" s="488"/>
    </row>
    <row r="5" spans="1:15" ht="30" customHeight="1">
      <c r="B5" s="489" t="s">
        <v>29</v>
      </c>
      <c r="C5" s="490"/>
      <c r="D5" s="183"/>
      <c r="E5" s="184"/>
      <c r="F5" s="182"/>
      <c r="G5" s="187"/>
      <c r="H5" s="188"/>
      <c r="I5" s="189"/>
      <c r="J5" s="189"/>
      <c r="K5" s="189"/>
      <c r="L5" s="189"/>
      <c r="M5" s="189"/>
      <c r="N5" s="189"/>
      <c r="O5" s="189"/>
    </row>
    <row r="6" spans="1:15" ht="20.45" customHeight="1">
      <c r="B6" s="491" t="s">
        <v>30</v>
      </c>
      <c r="C6" s="491"/>
      <c r="D6" s="183"/>
      <c r="E6" s="184"/>
      <c r="F6" s="182"/>
      <c r="G6" s="187"/>
      <c r="H6" s="188"/>
      <c r="I6" s="189"/>
      <c r="J6" s="189"/>
      <c r="K6" s="189"/>
      <c r="L6" s="189"/>
      <c r="M6" s="189"/>
      <c r="N6" s="189"/>
      <c r="O6" s="190" t="s">
        <v>20</v>
      </c>
    </row>
    <row r="7" spans="1:15" s="192" customFormat="1" ht="28.9" customHeight="1">
      <c r="A7" s="191"/>
      <c r="B7" s="492" t="s">
        <v>287</v>
      </c>
      <c r="C7" s="493" t="s">
        <v>288</v>
      </c>
      <c r="D7" s="493" t="s">
        <v>289</v>
      </c>
      <c r="E7" s="494" t="s">
        <v>120</v>
      </c>
      <c r="F7" s="493" t="s">
        <v>290</v>
      </c>
      <c r="G7" s="493" t="s">
        <v>291</v>
      </c>
      <c r="H7" s="494" t="s">
        <v>292</v>
      </c>
      <c r="I7" s="486" t="s">
        <v>293</v>
      </c>
      <c r="J7" s="486" t="s">
        <v>294</v>
      </c>
      <c r="K7" s="487" t="s">
        <v>295</v>
      </c>
      <c r="L7" s="487"/>
      <c r="M7" s="487"/>
      <c r="N7" s="487"/>
      <c r="O7" s="487"/>
    </row>
    <row r="8" spans="1:15" s="192" customFormat="1" ht="114.75">
      <c r="A8" s="191"/>
      <c r="B8" s="492"/>
      <c r="C8" s="493"/>
      <c r="D8" s="493"/>
      <c r="E8" s="494"/>
      <c r="F8" s="493"/>
      <c r="G8" s="493"/>
      <c r="H8" s="494"/>
      <c r="I8" s="486"/>
      <c r="J8" s="486"/>
      <c r="K8" s="309" t="s">
        <v>296</v>
      </c>
      <c r="L8" s="309" t="s">
        <v>297</v>
      </c>
      <c r="M8" s="309" t="s">
        <v>298</v>
      </c>
      <c r="N8" s="309" t="s">
        <v>299</v>
      </c>
      <c r="O8" s="309" t="s">
        <v>300</v>
      </c>
    </row>
    <row r="9" spans="1:15" s="194" customFormat="1" ht="18" customHeight="1">
      <c r="A9" s="193"/>
      <c r="B9" s="305">
        <v>1</v>
      </c>
      <c r="C9" s="304">
        <v>2</v>
      </c>
      <c r="D9" s="304">
        <v>3</v>
      </c>
      <c r="E9" s="306">
        <v>4</v>
      </c>
      <c r="F9" s="304">
        <v>5</v>
      </c>
      <c r="G9" s="304">
        <v>6</v>
      </c>
      <c r="H9" s="306" t="s">
        <v>11</v>
      </c>
      <c r="I9" s="306">
        <v>8</v>
      </c>
      <c r="J9" s="306">
        <v>9</v>
      </c>
      <c r="K9" s="306">
        <v>10</v>
      </c>
      <c r="L9" s="306">
        <v>11</v>
      </c>
      <c r="M9" s="306">
        <v>12</v>
      </c>
      <c r="N9" s="306">
        <v>13</v>
      </c>
      <c r="O9" s="306">
        <v>14</v>
      </c>
    </row>
    <row r="10" spans="1:15" ht="31.15" customHeight="1">
      <c r="A10" s="195">
        <v>1</v>
      </c>
      <c r="B10" s="196" t="s">
        <v>5</v>
      </c>
      <c r="C10" s="197" t="s">
        <v>301</v>
      </c>
      <c r="D10" s="198" t="s">
        <v>509</v>
      </c>
      <c r="E10" s="198" t="s">
        <v>509</v>
      </c>
      <c r="F10" s="198" t="s">
        <v>509</v>
      </c>
      <c r="G10" s="197" t="s">
        <v>122</v>
      </c>
      <c r="H10" s="198" t="s">
        <v>509</v>
      </c>
      <c r="I10" s="199" t="s">
        <v>509</v>
      </c>
      <c r="J10" s="200">
        <f t="shared" ref="J10:O10" si="0">J11+J13+J16+J18</f>
        <v>191921600</v>
      </c>
      <c r="K10" s="200">
        <f t="shared" si="0"/>
        <v>19323300</v>
      </c>
      <c r="L10" s="200">
        <f t="shared" si="0"/>
        <v>0</v>
      </c>
      <c r="M10" s="200">
        <f t="shared" si="0"/>
        <v>172598300</v>
      </c>
      <c r="N10" s="200">
        <f t="shared" si="0"/>
        <v>0</v>
      </c>
      <c r="O10" s="200">
        <f t="shared" si="0"/>
        <v>0</v>
      </c>
    </row>
    <row r="11" spans="1:15" ht="79.900000000000006" customHeight="1">
      <c r="A11" s="195"/>
      <c r="B11" s="231" t="s">
        <v>302</v>
      </c>
      <c r="C11" s="318" t="s">
        <v>452</v>
      </c>
      <c r="D11" s="314" t="s">
        <v>79</v>
      </c>
      <c r="E11" s="209" t="s">
        <v>509</v>
      </c>
      <c r="F11" s="209" t="s">
        <v>509</v>
      </c>
      <c r="G11" s="204" t="s">
        <v>122</v>
      </c>
      <c r="H11" s="314" t="s">
        <v>306</v>
      </c>
      <c r="I11" s="315">
        <v>39300000</v>
      </c>
      <c r="J11" s="200">
        <f>J12</f>
        <v>11628000</v>
      </c>
      <c r="K11" s="200">
        <f>K12</f>
        <v>11628000</v>
      </c>
      <c r="L11" s="200">
        <f>L12</f>
        <v>0</v>
      </c>
      <c r="M11" s="201"/>
      <c r="N11" s="201"/>
      <c r="O11" s="201"/>
    </row>
    <row r="12" spans="1:15" ht="89.45" customHeight="1">
      <c r="A12" s="195"/>
      <c r="B12" s="198" t="s">
        <v>509</v>
      </c>
      <c r="C12" s="198" t="s">
        <v>509</v>
      </c>
      <c r="D12" s="198" t="s">
        <v>509</v>
      </c>
      <c r="E12" s="198" t="s">
        <v>226</v>
      </c>
      <c r="F12" s="197" t="s">
        <v>274</v>
      </c>
      <c r="G12" s="310" t="s">
        <v>303</v>
      </c>
      <c r="H12" s="198" t="s">
        <v>509</v>
      </c>
      <c r="I12" s="199" t="s">
        <v>509</v>
      </c>
      <c r="J12" s="201">
        <f>K12+L12+M12+N12+O12</f>
        <v>11628000</v>
      </c>
      <c r="K12" s="201">
        <f>1288000+10340000</f>
        <v>11628000</v>
      </c>
      <c r="L12" s="201"/>
      <c r="M12" s="201"/>
      <c r="N12" s="201"/>
      <c r="O12" s="201"/>
    </row>
    <row r="13" spans="1:15" ht="88.15" customHeight="1">
      <c r="A13" s="195">
        <v>1</v>
      </c>
      <c r="B13" s="206" t="s">
        <v>304</v>
      </c>
      <c r="C13" s="204" t="s">
        <v>588</v>
      </c>
      <c r="D13" s="198" t="s">
        <v>305</v>
      </c>
      <c r="E13" s="198" t="s">
        <v>509</v>
      </c>
      <c r="F13" s="198" t="s">
        <v>509</v>
      </c>
      <c r="G13" s="197" t="s">
        <v>122</v>
      </c>
      <c r="H13" s="198" t="s">
        <v>306</v>
      </c>
      <c r="I13" s="201">
        <v>400000000</v>
      </c>
      <c r="J13" s="200">
        <f t="shared" ref="J13:O13" si="1">SUM(J14:J15)</f>
        <v>172598300</v>
      </c>
      <c r="K13" s="200">
        <f t="shared" si="1"/>
        <v>0</v>
      </c>
      <c r="L13" s="200">
        <f t="shared" si="1"/>
        <v>0</v>
      </c>
      <c r="M13" s="200">
        <f t="shared" si="1"/>
        <v>172598300</v>
      </c>
      <c r="N13" s="200">
        <f t="shared" si="1"/>
        <v>0</v>
      </c>
      <c r="O13" s="200">
        <f t="shared" si="1"/>
        <v>0</v>
      </c>
    </row>
    <row r="14" spans="1:15" ht="102.6" customHeight="1">
      <c r="A14" s="195">
        <v>0</v>
      </c>
      <c r="B14" s="206" t="s">
        <v>509</v>
      </c>
      <c r="C14" s="197" t="s">
        <v>589</v>
      </c>
      <c r="D14" s="198" t="s">
        <v>509</v>
      </c>
      <c r="E14" s="198" t="s">
        <v>226</v>
      </c>
      <c r="F14" s="197" t="s">
        <v>274</v>
      </c>
      <c r="G14" s="310" t="s">
        <v>303</v>
      </c>
      <c r="H14" s="198" t="s">
        <v>509</v>
      </c>
      <c r="I14" s="199" t="s">
        <v>509</v>
      </c>
      <c r="J14" s="201">
        <f>K14+L14+M14+N14+O14</f>
        <v>164998300</v>
      </c>
      <c r="K14" s="201">
        <v>0</v>
      </c>
      <c r="L14" s="201">
        <v>0</v>
      </c>
      <c r="M14" s="201">
        <f>30000000+36498300+5000000+8000000+6000000+70000000+4500000+5000000</f>
        <v>164998300</v>
      </c>
      <c r="N14" s="201">
        <v>0</v>
      </c>
      <c r="O14" s="201">
        <v>0</v>
      </c>
    </row>
    <row r="15" spans="1:15" ht="103.15" customHeight="1">
      <c r="A15" s="195"/>
      <c r="B15" s="198" t="s">
        <v>509</v>
      </c>
      <c r="C15" s="197" t="s">
        <v>590</v>
      </c>
      <c r="D15" s="198" t="s">
        <v>509</v>
      </c>
      <c r="E15" s="198" t="s">
        <v>226</v>
      </c>
      <c r="F15" s="197" t="s">
        <v>274</v>
      </c>
      <c r="G15" s="310" t="s">
        <v>303</v>
      </c>
      <c r="H15" s="198" t="s">
        <v>509</v>
      </c>
      <c r="I15" s="199" t="s">
        <v>509</v>
      </c>
      <c r="J15" s="201">
        <f>K15+L15+M15+N15+O15</f>
        <v>7600000</v>
      </c>
      <c r="K15" s="201"/>
      <c r="L15" s="201">
        <v>0</v>
      </c>
      <c r="M15" s="201">
        <f>1600000+6000000</f>
        <v>7600000</v>
      </c>
      <c r="N15" s="201">
        <v>0</v>
      </c>
      <c r="O15" s="201">
        <v>0</v>
      </c>
    </row>
    <row r="16" spans="1:15" ht="68.45" customHeight="1">
      <c r="A16" s="195"/>
      <c r="B16" s="231" t="s">
        <v>337</v>
      </c>
      <c r="C16" s="204" t="s">
        <v>496</v>
      </c>
      <c r="D16" s="209" t="s">
        <v>494</v>
      </c>
      <c r="E16" s="209" t="s">
        <v>509</v>
      </c>
      <c r="F16" s="209" t="s">
        <v>509</v>
      </c>
      <c r="G16" s="204" t="s">
        <v>122</v>
      </c>
      <c r="H16" s="209" t="s">
        <v>269</v>
      </c>
      <c r="I16" s="200">
        <v>7885049</v>
      </c>
      <c r="J16" s="200">
        <f t="shared" ref="J16:O16" si="2">J17</f>
        <v>500000</v>
      </c>
      <c r="K16" s="200">
        <f t="shared" si="2"/>
        <v>500000</v>
      </c>
      <c r="L16" s="200">
        <f t="shared" si="2"/>
        <v>0</v>
      </c>
      <c r="M16" s="200">
        <f t="shared" si="2"/>
        <v>0</v>
      </c>
      <c r="N16" s="200">
        <f t="shared" si="2"/>
        <v>0</v>
      </c>
      <c r="O16" s="200">
        <f t="shared" si="2"/>
        <v>0</v>
      </c>
    </row>
    <row r="17" spans="1:15" ht="88.9" customHeight="1">
      <c r="A17" s="195"/>
      <c r="B17" s="206" t="s">
        <v>509</v>
      </c>
      <c r="C17" s="198" t="s">
        <v>509</v>
      </c>
      <c r="D17" s="198" t="s">
        <v>509</v>
      </c>
      <c r="E17" s="198" t="s">
        <v>226</v>
      </c>
      <c r="F17" s="197" t="s">
        <v>274</v>
      </c>
      <c r="G17" s="310" t="s">
        <v>303</v>
      </c>
      <c r="H17" s="198" t="s">
        <v>509</v>
      </c>
      <c r="I17" s="199" t="s">
        <v>509</v>
      </c>
      <c r="J17" s="201">
        <f>K17+L17+M17+N17+O17</f>
        <v>500000</v>
      </c>
      <c r="K17" s="201">
        <v>500000</v>
      </c>
      <c r="L17" s="201"/>
      <c r="M17" s="201"/>
      <c r="N17" s="201"/>
      <c r="O17" s="201"/>
    </row>
    <row r="18" spans="1:15" ht="70.900000000000006" customHeight="1">
      <c r="A18" s="195"/>
      <c r="B18" s="231" t="s">
        <v>497</v>
      </c>
      <c r="C18" s="204" t="s">
        <v>495</v>
      </c>
      <c r="D18" s="209" t="s">
        <v>239</v>
      </c>
      <c r="E18" s="209" t="s">
        <v>509</v>
      </c>
      <c r="F18" s="209" t="s">
        <v>509</v>
      </c>
      <c r="G18" s="204" t="s">
        <v>122</v>
      </c>
      <c r="H18" s="209" t="s">
        <v>269</v>
      </c>
      <c r="I18" s="200">
        <v>18945331</v>
      </c>
      <c r="J18" s="200">
        <f t="shared" ref="J18:O18" si="3">J19</f>
        <v>7195300</v>
      </c>
      <c r="K18" s="200">
        <f t="shared" si="3"/>
        <v>7195300</v>
      </c>
      <c r="L18" s="200">
        <f t="shared" si="3"/>
        <v>0</v>
      </c>
      <c r="M18" s="200">
        <f t="shared" si="3"/>
        <v>0</v>
      </c>
      <c r="N18" s="200">
        <f t="shared" si="3"/>
        <v>0</v>
      </c>
      <c r="O18" s="200">
        <f t="shared" si="3"/>
        <v>0</v>
      </c>
    </row>
    <row r="19" spans="1:15" ht="186" customHeight="1">
      <c r="A19" s="195"/>
      <c r="B19" s="206" t="s">
        <v>509</v>
      </c>
      <c r="C19" s="198" t="s">
        <v>509</v>
      </c>
      <c r="D19" s="198" t="s">
        <v>509</v>
      </c>
      <c r="E19" s="311" t="s">
        <v>91</v>
      </c>
      <c r="F19" s="312" t="s">
        <v>90</v>
      </c>
      <c r="G19" s="310" t="s">
        <v>303</v>
      </c>
      <c r="H19" s="198" t="s">
        <v>509</v>
      </c>
      <c r="I19" s="199" t="s">
        <v>509</v>
      </c>
      <c r="J19" s="201">
        <f>K19+L19+M19+N19+O19</f>
        <v>7195300</v>
      </c>
      <c r="K19" s="201">
        <v>7195300</v>
      </c>
      <c r="L19" s="201"/>
      <c r="M19" s="201"/>
      <c r="N19" s="201"/>
      <c r="O19" s="201"/>
    </row>
    <row r="20" spans="1:15" ht="30" customHeight="1">
      <c r="A20" s="195">
        <v>1</v>
      </c>
      <c r="B20" s="206" t="s">
        <v>6</v>
      </c>
      <c r="C20" s="197" t="s">
        <v>307</v>
      </c>
      <c r="D20" s="198" t="s">
        <v>509</v>
      </c>
      <c r="E20" s="198" t="s">
        <v>509</v>
      </c>
      <c r="F20" s="198" t="s">
        <v>509</v>
      </c>
      <c r="G20" s="197" t="s">
        <v>122</v>
      </c>
      <c r="H20" s="198" t="s">
        <v>509</v>
      </c>
      <c r="I20" s="199" t="s">
        <v>509</v>
      </c>
      <c r="J20" s="200">
        <f t="shared" ref="J20:O20" si="4">J21+J25+J27+J29+J31+J23</f>
        <v>17223730.09</v>
      </c>
      <c r="K20" s="200">
        <f t="shared" si="4"/>
        <v>17223730.09</v>
      </c>
      <c r="L20" s="200">
        <f t="shared" si="4"/>
        <v>0</v>
      </c>
      <c r="M20" s="200">
        <f t="shared" si="4"/>
        <v>0</v>
      </c>
      <c r="N20" s="200">
        <f t="shared" si="4"/>
        <v>0</v>
      </c>
      <c r="O20" s="200">
        <f t="shared" si="4"/>
        <v>0</v>
      </c>
    </row>
    <row r="21" spans="1:15" ht="89.45" customHeight="1">
      <c r="A21" s="195">
        <v>1</v>
      </c>
      <c r="B21" s="206" t="s">
        <v>308</v>
      </c>
      <c r="C21" s="197" t="s">
        <v>264</v>
      </c>
      <c r="D21" s="198" t="s">
        <v>309</v>
      </c>
      <c r="E21" s="198" t="s">
        <v>509</v>
      </c>
      <c r="F21" s="198" t="s">
        <v>509</v>
      </c>
      <c r="G21" s="197" t="s">
        <v>122</v>
      </c>
      <c r="H21" s="198" t="s">
        <v>310</v>
      </c>
      <c r="I21" s="201">
        <v>6408600</v>
      </c>
      <c r="J21" s="200">
        <f t="shared" ref="J21:O21" si="5">J22</f>
        <v>6408600</v>
      </c>
      <c r="K21" s="200">
        <f t="shared" si="5"/>
        <v>6408600</v>
      </c>
      <c r="L21" s="200">
        <f t="shared" si="5"/>
        <v>0</v>
      </c>
      <c r="M21" s="200">
        <f t="shared" si="5"/>
        <v>0</v>
      </c>
      <c r="N21" s="200">
        <f t="shared" si="5"/>
        <v>0</v>
      </c>
      <c r="O21" s="200">
        <f t="shared" si="5"/>
        <v>0</v>
      </c>
    </row>
    <row r="22" spans="1:15" ht="109.9" customHeight="1">
      <c r="A22" s="195">
        <v>0</v>
      </c>
      <c r="B22" s="206" t="s">
        <v>509</v>
      </c>
      <c r="C22" s="198" t="s">
        <v>509</v>
      </c>
      <c r="D22" s="198" t="s">
        <v>509</v>
      </c>
      <c r="E22" s="198" t="s">
        <v>225</v>
      </c>
      <c r="F22" s="197" t="s">
        <v>311</v>
      </c>
      <c r="G22" s="310" t="s">
        <v>303</v>
      </c>
      <c r="H22" s="198" t="s">
        <v>509</v>
      </c>
      <c r="I22" s="199" t="s">
        <v>509</v>
      </c>
      <c r="J22" s="201">
        <f>K22+L22+M22+N22+O22</f>
        <v>6408600</v>
      </c>
      <c r="K22" s="201">
        <v>6408600</v>
      </c>
      <c r="L22" s="201">
        <v>0</v>
      </c>
      <c r="M22" s="201">
        <v>0</v>
      </c>
      <c r="N22" s="201">
        <v>0</v>
      </c>
      <c r="O22" s="201">
        <v>0</v>
      </c>
    </row>
    <row r="23" spans="1:15" ht="135.6" customHeight="1">
      <c r="A23" s="195"/>
      <c r="B23" s="231" t="s">
        <v>330</v>
      </c>
      <c r="C23" s="313" t="s">
        <v>240</v>
      </c>
      <c r="D23" s="314" t="s">
        <v>241</v>
      </c>
      <c r="E23" s="209" t="s">
        <v>509</v>
      </c>
      <c r="F23" s="209" t="s">
        <v>509</v>
      </c>
      <c r="G23" s="204" t="s">
        <v>122</v>
      </c>
      <c r="H23" s="314" t="s">
        <v>357</v>
      </c>
      <c r="I23" s="315">
        <v>34490486</v>
      </c>
      <c r="J23" s="200">
        <f t="shared" ref="J23:O23" si="6">J24</f>
        <v>785300</v>
      </c>
      <c r="K23" s="200">
        <f t="shared" si="6"/>
        <v>785300</v>
      </c>
      <c r="L23" s="200">
        <f t="shared" si="6"/>
        <v>0</v>
      </c>
      <c r="M23" s="200">
        <f t="shared" si="6"/>
        <v>0</v>
      </c>
      <c r="N23" s="200">
        <f t="shared" si="6"/>
        <v>0</v>
      </c>
      <c r="O23" s="200">
        <f t="shared" si="6"/>
        <v>0</v>
      </c>
    </row>
    <row r="24" spans="1:15" ht="109.9" customHeight="1">
      <c r="A24" s="195"/>
      <c r="B24" s="206" t="s">
        <v>509</v>
      </c>
      <c r="C24" s="198" t="s">
        <v>509</v>
      </c>
      <c r="D24" s="198" t="s">
        <v>509</v>
      </c>
      <c r="E24" s="198" t="s">
        <v>225</v>
      </c>
      <c r="F24" s="197" t="s">
        <v>311</v>
      </c>
      <c r="G24" s="310" t="s">
        <v>303</v>
      </c>
      <c r="H24" s="198" t="s">
        <v>509</v>
      </c>
      <c r="I24" s="199" t="s">
        <v>509</v>
      </c>
      <c r="J24" s="201">
        <f>K24+L24+M24+N24+O24</f>
        <v>785300</v>
      </c>
      <c r="K24" s="201">
        <v>785300</v>
      </c>
      <c r="L24" s="201"/>
      <c r="M24" s="201"/>
      <c r="N24" s="201"/>
      <c r="O24" s="201"/>
    </row>
    <row r="25" spans="1:15" ht="66.599999999999994" customHeight="1">
      <c r="A25" s="195"/>
      <c r="B25" s="231" t="s">
        <v>331</v>
      </c>
      <c r="C25" s="313" t="s">
        <v>263</v>
      </c>
      <c r="D25" s="314" t="s">
        <v>80</v>
      </c>
      <c r="E25" s="209" t="s">
        <v>509</v>
      </c>
      <c r="F25" s="209" t="s">
        <v>509</v>
      </c>
      <c r="G25" s="204" t="s">
        <v>122</v>
      </c>
      <c r="H25" s="314" t="s">
        <v>357</v>
      </c>
      <c r="I25" s="315">
        <v>13113135</v>
      </c>
      <c r="J25" s="200">
        <f>K25</f>
        <v>3000000</v>
      </c>
      <c r="K25" s="200">
        <v>3000000</v>
      </c>
      <c r="L25" s="201"/>
      <c r="M25" s="201"/>
      <c r="N25" s="201"/>
      <c r="O25" s="201"/>
    </row>
    <row r="26" spans="1:15" ht="82.15" customHeight="1">
      <c r="A26" s="195"/>
      <c r="B26" s="198" t="s">
        <v>509</v>
      </c>
      <c r="C26" s="198" t="s">
        <v>509</v>
      </c>
      <c r="D26" s="198" t="s">
        <v>509</v>
      </c>
      <c r="E26" s="198" t="s">
        <v>225</v>
      </c>
      <c r="F26" s="197" t="s">
        <v>311</v>
      </c>
      <c r="G26" s="310" t="s">
        <v>303</v>
      </c>
      <c r="H26" s="198" t="s">
        <v>509</v>
      </c>
      <c r="I26" s="199" t="s">
        <v>509</v>
      </c>
      <c r="J26" s="201">
        <f>K26+L26+M26+N26+O26</f>
        <v>3000000</v>
      </c>
      <c r="K26" s="201">
        <v>3000000</v>
      </c>
      <c r="L26" s="201"/>
      <c r="M26" s="201"/>
      <c r="N26" s="201"/>
      <c r="O26" s="201"/>
    </row>
    <row r="27" spans="1:15" s="216" customFormat="1" ht="98.45" customHeight="1">
      <c r="A27" s="215"/>
      <c r="B27" s="231" t="s">
        <v>332</v>
      </c>
      <c r="C27" s="313" t="s">
        <v>262</v>
      </c>
      <c r="D27" s="314" t="s">
        <v>81</v>
      </c>
      <c r="E27" s="209" t="s">
        <v>509</v>
      </c>
      <c r="F27" s="209" t="s">
        <v>509</v>
      </c>
      <c r="G27" s="204" t="s">
        <v>122</v>
      </c>
      <c r="H27" s="314" t="s">
        <v>357</v>
      </c>
      <c r="I27" s="315">
        <v>6660101</v>
      </c>
      <c r="J27" s="200">
        <f>J28</f>
        <v>1812900</v>
      </c>
      <c r="K27" s="200">
        <f>K28</f>
        <v>1812900</v>
      </c>
      <c r="L27" s="199">
        <f>L28</f>
        <v>0</v>
      </c>
      <c r="M27" s="199"/>
      <c r="N27" s="199"/>
      <c r="O27" s="199"/>
    </row>
    <row r="28" spans="1:15" ht="90" customHeight="1">
      <c r="A28" s="195"/>
      <c r="B28" s="198" t="s">
        <v>509</v>
      </c>
      <c r="C28" s="198" t="s">
        <v>509</v>
      </c>
      <c r="D28" s="198" t="s">
        <v>509</v>
      </c>
      <c r="E28" s="198" t="s">
        <v>225</v>
      </c>
      <c r="F28" s="197" t="s">
        <v>311</v>
      </c>
      <c r="G28" s="310" t="s">
        <v>303</v>
      </c>
      <c r="H28" s="198" t="s">
        <v>509</v>
      </c>
      <c r="I28" s="199" t="s">
        <v>509</v>
      </c>
      <c r="J28" s="201">
        <f>K28+L28+M28+N28+O28</f>
        <v>1812900</v>
      </c>
      <c r="K28" s="201">
        <v>1812900</v>
      </c>
      <c r="L28" s="201"/>
      <c r="M28" s="201"/>
      <c r="N28" s="201"/>
      <c r="O28" s="201"/>
    </row>
    <row r="29" spans="1:15" ht="84.6" customHeight="1">
      <c r="A29" s="195"/>
      <c r="B29" s="231" t="s">
        <v>338</v>
      </c>
      <c r="C29" s="313" t="s">
        <v>261</v>
      </c>
      <c r="D29" s="314" t="s">
        <v>82</v>
      </c>
      <c r="E29" s="209" t="s">
        <v>509</v>
      </c>
      <c r="F29" s="209" t="s">
        <v>509</v>
      </c>
      <c r="G29" s="204" t="s">
        <v>122</v>
      </c>
      <c r="H29" s="314" t="s">
        <v>306</v>
      </c>
      <c r="I29" s="315">
        <v>3526844</v>
      </c>
      <c r="J29" s="266">
        <f>J30</f>
        <v>216930.09</v>
      </c>
      <c r="K29" s="266">
        <f>K30</f>
        <v>216930.09</v>
      </c>
      <c r="L29" s="217">
        <f>L30</f>
        <v>0</v>
      </c>
      <c r="M29" s="217">
        <f>M30</f>
        <v>0</v>
      </c>
      <c r="N29" s="217">
        <f>N30</f>
        <v>0</v>
      </c>
      <c r="O29" s="217"/>
    </row>
    <row r="30" spans="1:15" ht="94.9" customHeight="1">
      <c r="A30" s="195"/>
      <c r="B30" s="198" t="s">
        <v>509</v>
      </c>
      <c r="C30" s="198" t="s">
        <v>509</v>
      </c>
      <c r="D30" s="198" t="s">
        <v>509</v>
      </c>
      <c r="E30" s="198" t="s">
        <v>225</v>
      </c>
      <c r="F30" s="197" t="s">
        <v>311</v>
      </c>
      <c r="G30" s="310" t="s">
        <v>303</v>
      </c>
      <c r="H30" s="198" t="s">
        <v>509</v>
      </c>
      <c r="I30" s="199" t="s">
        <v>509</v>
      </c>
      <c r="J30" s="201">
        <f>K30+L30+M30+N30+O30</f>
        <v>216930.09</v>
      </c>
      <c r="K30" s="201">
        <f>353100-136169.91</f>
        <v>216930.09</v>
      </c>
      <c r="L30" s="201"/>
      <c r="M30" s="201"/>
      <c r="N30" s="201"/>
      <c r="O30" s="201"/>
    </row>
    <row r="31" spans="1:15" ht="121.9" customHeight="1">
      <c r="A31" s="195"/>
      <c r="B31" s="231" t="s">
        <v>242</v>
      </c>
      <c r="C31" s="313" t="s">
        <v>231</v>
      </c>
      <c r="D31" s="314" t="s">
        <v>83</v>
      </c>
      <c r="E31" s="209" t="s">
        <v>509</v>
      </c>
      <c r="F31" s="209" t="s">
        <v>509</v>
      </c>
      <c r="G31" s="204" t="s">
        <v>122</v>
      </c>
      <c r="H31" s="314" t="s">
        <v>357</v>
      </c>
      <c r="I31" s="315">
        <v>8450000</v>
      </c>
      <c r="J31" s="200">
        <f>J32</f>
        <v>5000000</v>
      </c>
      <c r="K31" s="200">
        <f>K32</f>
        <v>5000000</v>
      </c>
      <c r="L31" s="201"/>
      <c r="M31" s="201"/>
      <c r="N31" s="201"/>
      <c r="O31" s="201"/>
    </row>
    <row r="32" spans="1:15" ht="100.15" customHeight="1">
      <c r="A32" s="195"/>
      <c r="B32" s="198" t="s">
        <v>509</v>
      </c>
      <c r="C32" s="198" t="s">
        <v>509</v>
      </c>
      <c r="D32" s="198" t="s">
        <v>509</v>
      </c>
      <c r="E32" s="198" t="s">
        <v>225</v>
      </c>
      <c r="F32" s="197" t="s">
        <v>311</v>
      </c>
      <c r="G32" s="316" t="s">
        <v>303</v>
      </c>
      <c r="H32" s="198" t="s">
        <v>509</v>
      </c>
      <c r="I32" s="199" t="s">
        <v>509</v>
      </c>
      <c r="J32" s="201">
        <f>K32+L32+M32+N32+O32</f>
        <v>5000000</v>
      </c>
      <c r="K32" s="201">
        <v>5000000</v>
      </c>
      <c r="L32" s="201"/>
      <c r="M32" s="201"/>
      <c r="N32" s="201"/>
      <c r="O32" s="201"/>
    </row>
    <row r="33" spans="1:15" s="213" customFormat="1" ht="34.9" customHeight="1">
      <c r="A33" s="211"/>
      <c r="B33" s="231" t="s">
        <v>7</v>
      </c>
      <c r="C33" s="204" t="s">
        <v>383</v>
      </c>
      <c r="D33" s="209" t="s">
        <v>509</v>
      </c>
      <c r="E33" s="209" t="s">
        <v>509</v>
      </c>
      <c r="F33" s="209" t="s">
        <v>509</v>
      </c>
      <c r="G33" s="204" t="s">
        <v>122</v>
      </c>
      <c r="H33" s="209" t="s">
        <v>509</v>
      </c>
      <c r="I33" s="209" t="s">
        <v>509</v>
      </c>
      <c r="J33" s="200">
        <f>J34+J36</f>
        <v>5252700</v>
      </c>
      <c r="K33" s="200">
        <f>K34+K36</f>
        <v>5252700</v>
      </c>
      <c r="L33" s="200">
        <f>L34+L36</f>
        <v>0</v>
      </c>
      <c r="M33" s="200">
        <f>M34+M36</f>
        <v>0</v>
      </c>
      <c r="N33" s="200"/>
      <c r="O33" s="200"/>
    </row>
    <row r="34" spans="1:15" ht="156" customHeight="1">
      <c r="A34" s="195"/>
      <c r="B34" s="231" t="s">
        <v>312</v>
      </c>
      <c r="C34" s="313" t="s">
        <v>260</v>
      </c>
      <c r="D34" s="314" t="s">
        <v>84</v>
      </c>
      <c r="E34" s="209" t="s">
        <v>509</v>
      </c>
      <c r="F34" s="209" t="s">
        <v>509</v>
      </c>
      <c r="G34" s="209" t="s">
        <v>122</v>
      </c>
      <c r="H34" s="314" t="s">
        <v>357</v>
      </c>
      <c r="I34" s="315">
        <v>7354450</v>
      </c>
      <c r="J34" s="200">
        <f>J35</f>
        <v>2052700</v>
      </c>
      <c r="K34" s="200">
        <f>K35</f>
        <v>2052700</v>
      </c>
      <c r="L34" s="200">
        <f>L35</f>
        <v>0</v>
      </c>
      <c r="M34" s="200">
        <f>M35</f>
        <v>0</v>
      </c>
      <c r="N34" s="200">
        <f>N35</f>
        <v>0</v>
      </c>
      <c r="O34" s="201"/>
    </row>
    <row r="35" spans="1:15" ht="98.45" customHeight="1">
      <c r="A35" s="195"/>
      <c r="B35" s="198" t="s">
        <v>509</v>
      </c>
      <c r="C35" s="198" t="s">
        <v>509</v>
      </c>
      <c r="D35" s="198" t="s">
        <v>509</v>
      </c>
      <c r="E35" s="218" t="s">
        <v>482</v>
      </c>
      <c r="F35" s="197" t="s">
        <v>388</v>
      </c>
      <c r="G35" s="202" t="s">
        <v>303</v>
      </c>
      <c r="H35" s="198" t="s">
        <v>509</v>
      </c>
      <c r="I35" s="198" t="s">
        <v>509</v>
      </c>
      <c r="J35" s="201">
        <f>K35+L35+M35+N35+O35</f>
        <v>2052700</v>
      </c>
      <c r="K35" s="201">
        <v>2052700</v>
      </c>
      <c r="L35" s="201"/>
      <c r="M35" s="201"/>
      <c r="N35" s="201"/>
      <c r="O35" s="201"/>
    </row>
    <row r="36" spans="1:15" ht="85.9" customHeight="1">
      <c r="A36" s="195"/>
      <c r="B36" s="231" t="s">
        <v>316</v>
      </c>
      <c r="C36" s="313" t="s">
        <v>570</v>
      </c>
      <c r="D36" s="314" t="s">
        <v>85</v>
      </c>
      <c r="E36" s="209" t="s">
        <v>509</v>
      </c>
      <c r="F36" s="209" t="s">
        <v>509</v>
      </c>
      <c r="G36" s="209" t="s">
        <v>122</v>
      </c>
      <c r="H36" s="314">
        <v>2026</v>
      </c>
      <c r="I36" s="315">
        <v>8983534</v>
      </c>
      <c r="J36" s="200">
        <f>J37</f>
        <v>3200000</v>
      </c>
      <c r="K36" s="200">
        <f>K37</f>
        <v>3200000</v>
      </c>
      <c r="L36" s="200">
        <f>L37</f>
        <v>0</v>
      </c>
      <c r="M36" s="200">
        <f>M37</f>
        <v>0</v>
      </c>
      <c r="N36" s="201"/>
      <c r="O36" s="201"/>
    </row>
    <row r="37" spans="1:15" ht="107.45" customHeight="1">
      <c r="A37" s="195"/>
      <c r="B37" s="198" t="s">
        <v>509</v>
      </c>
      <c r="C37" s="198" t="s">
        <v>509</v>
      </c>
      <c r="D37" s="198" t="s">
        <v>509</v>
      </c>
      <c r="E37" s="218" t="s">
        <v>482</v>
      </c>
      <c r="F37" s="197" t="s">
        <v>388</v>
      </c>
      <c r="G37" s="229" t="s">
        <v>303</v>
      </c>
      <c r="H37" s="198" t="s">
        <v>509</v>
      </c>
      <c r="I37" s="198" t="s">
        <v>509</v>
      </c>
      <c r="J37" s="201">
        <f>K37+L37+M37+N37+O37</f>
        <v>3200000</v>
      </c>
      <c r="K37" s="201">
        <f>1000000+2200000</f>
        <v>3200000</v>
      </c>
      <c r="L37" s="201"/>
      <c r="M37" s="201"/>
      <c r="N37" s="201"/>
      <c r="O37" s="201"/>
    </row>
    <row r="38" spans="1:15" ht="34.9" customHeight="1">
      <c r="A38" s="195"/>
      <c r="B38" s="231" t="s">
        <v>8</v>
      </c>
      <c r="C38" s="204" t="s">
        <v>397</v>
      </c>
      <c r="D38" s="209" t="s">
        <v>509</v>
      </c>
      <c r="E38" s="209" t="s">
        <v>509</v>
      </c>
      <c r="F38" s="209" t="s">
        <v>509</v>
      </c>
      <c r="G38" s="209" t="s">
        <v>122</v>
      </c>
      <c r="H38" s="209" t="s">
        <v>509</v>
      </c>
      <c r="I38" s="209" t="s">
        <v>509</v>
      </c>
      <c r="J38" s="200">
        <f>J39+J41</f>
        <v>17023200</v>
      </c>
      <c r="K38" s="200">
        <f>K39+K41</f>
        <v>17023200</v>
      </c>
      <c r="L38" s="200">
        <f>L39+L41</f>
        <v>0</v>
      </c>
      <c r="M38" s="200">
        <f>M39+M41</f>
        <v>0</v>
      </c>
      <c r="N38" s="201"/>
      <c r="O38" s="201"/>
    </row>
    <row r="39" spans="1:15" ht="105" customHeight="1">
      <c r="A39" s="195"/>
      <c r="B39" s="231" t="s">
        <v>352</v>
      </c>
      <c r="C39" s="313" t="s">
        <v>329</v>
      </c>
      <c r="D39" s="314" t="s">
        <v>86</v>
      </c>
      <c r="E39" s="209" t="s">
        <v>509</v>
      </c>
      <c r="F39" s="209" t="s">
        <v>509</v>
      </c>
      <c r="G39" s="209" t="s">
        <v>122</v>
      </c>
      <c r="H39" s="314" t="s">
        <v>306</v>
      </c>
      <c r="I39" s="315">
        <v>33363073</v>
      </c>
      <c r="J39" s="200">
        <f>J40</f>
        <v>3536000</v>
      </c>
      <c r="K39" s="200">
        <f>K40</f>
        <v>3536000</v>
      </c>
      <c r="L39" s="200">
        <f>L40</f>
        <v>0</v>
      </c>
      <c r="M39" s="200">
        <f>M40</f>
        <v>0</v>
      </c>
      <c r="N39" s="200">
        <f>N40</f>
        <v>0</v>
      </c>
      <c r="O39" s="201"/>
    </row>
    <row r="40" spans="1:15" ht="89.45" customHeight="1">
      <c r="A40" s="195"/>
      <c r="B40" s="198" t="s">
        <v>509</v>
      </c>
      <c r="C40" s="198" t="s">
        <v>509</v>
      </c>
      <c r="D40" s="198" t="s">
        <v>509</v>
      </c>
      <c r="E40" s="218" t="s">
        <v>483</v>
      </c>
      <c r="F40" s="197" t="s">
        <v>399</v>
      </c>
      <c r="G40" s="229" t="s">
        <v>303</v>
      </c>
      <c r="H40" s="198" t="s">
        <v>509</v>
      </c>
      <c r="I40" s="198" t="s">
        <v>509</v>
      </c>
      <c r="J40" s="201">
        <f>K40+L40+M40+N40+O40</f>
        <v>3536000</v>
      </c>
      <c r="K40" s="201">
        <v>3536000</v>
      </c>
      <c r="L40" s="201"/>
      <c r="M40" s="201"/>
      <c r="N40" s="201"/>
      <c r="O40" s="201"/>
    </row>
    <row r="41" spans="1:15" ht="93" customHeight="1">
      <c r="A41" s="195"/>
      <c r="B41" s="231" t="s">
        <v>355</v>
      </c>
      <c r="C41" s="313" t="s">
        <v>451</v>
      </c>
      <c r="D41" s="314" t="s">
        <v>87</v>
      </c>
      <c r="E41" s="209" t="s">
        <v>509</v>
      </c>
      <c r="F41" s="209" t="s">
        <v>509</v>
      </c>
      <c r="G41" s="209" t="s">
        <v>122</v>
      </c>
      <c r="H41" s="314" t="s">
        <v>357</v>
      </c>
      <c r="I41" s="315">
        <v>13874870</v>
      </c>
      <c r="J41" s="200">
        <f>J42</f>
        <v>13487200</v>
      </c>
      <c r="K41" s="200">
        <f>K42</f>
        <v>13487200</v>
      </c>
      <c r="L41" s="200">
        <f>L42</f>
        <v>0</v>
      </c>
      <c r="M41" s="200">
        <f>M42</f>
        <v>0</v>
      </c>
      <c r="N41" s="201"/>
      <c r="O41" s="201"/>
    </row>
    <row r="42" spans="1:15" ht="84.6" customHeight="1">
      <c r="A42" s="195"/>
      <c r="B42" s="198" t="s">
        <v>509</v>
      </c>
      <c r="C42" s="198" t="s">
        <v>509</v>
      </c>
      <c r="D42" s="198" t="s">
        <v>509</v>
      </c>
      <c r="E42" s="218" t="s">
        <v>483</v>
      </c>
      <c r="F42" s="197" t="s">
        <v>399</v>
      </c>
      <c r="G42" s="229" t="s">
        <v>303</v>
      </c>
      <c r="H42" s="198" t="s">
        <v>509</v>
      </c>
      <c r="I42" s="198" t="s">
        <v>509</v>
      </c>
      <c r="J42" s="201">
        <f>K42+L42+M42+N42+O42</f>
        <v>13487200</v>
      </c>
      <c r="K42" s="201">
        <f>3487200+10000000</f>
        <v>13487200</v>
      </c>
      <c r="L42" s="201"/>
      <c r="M42" s="201"/>
      <c r="N42" s="201"/>
      <c r="O42" s="201"/>
    </row>
    <row r="43" spans="1:15" ht="71.45" customHeight="1">
      <c r="A43" s="195">
        <v>1</v>
      </c>
      <c r="B43" s="206" t="s">
        <v>9</v>
      </c>
      <c r="C43" s="197" t="s">
        <v>301</v>
      </c>
      <c r="D43" s="198" t="s">
        <v>509</v>
      </c>
      <c r="E43" s="198" t="s">
        <v>509</v>
      </c>
      <c r="F43" s="198" t="s">
        <v>509</v>
      </c>
      <c r="G43" s="203" t="s">
        <v>49</v>
      </c>
      <c r="H43" s="198" t="s">
        <v>509</v>
      </c>
      <c r="I43" s="199" t="s">
        <v>509</v>
      </c>
      <c r="J43" s="200">
        <f t="shared" ref="J43:O43" si="7">J44+J47+J50+J53+J56+J59+J62+J65+J68+J71+J73+J75+J77+J79+J81+J83</f>
        <v>183765049</v>
      </c>
      <c r="K43" s="200">
        <f t="shared" si="7"/>
        <v>55569352</v>
      </c>
      <c r="L43" s="200">
        <f t="shared" si="7"/>
        <v>118095697</v>
      </c>
      <c r="M43" s="200">
        <f t="shared" si="7"/>
        <v>10100000</v>
      </c>
      <c r="N43" s="200">
        <f t="shared" si="7"/>
        <v>0</v>
      </c>
      <c r="O43" s="200">
        <f t="shared" si="7"/>
        <v>0</v>
      </c>
    </row>
    <row r="44" spans="1:15" ht="102" customHeight="1">
      <c r="A44" s="195"/>
      <c r="B44" s="231" t="s">
        <v>367</v>
      </c>
      <c r="C44" s="318" t="s">
        <v>572</v>
      </c>
      <c r="D44" s="314" t="s">
        <v>583</v>
      </c>
      <c r="E44" s="209" t="s">
        <v>509</v>
      </c>
      <c r="F44" s="209" t="s">
        <v>509</v>
      </c>
      <c r="G44" s="214" t="s">
        <v>49</v>
      </c>
      <c r="H44" s="209">
        <v>2026</v>
      </c>
      <c r="I44" s="200">
        <v>3894453</v>
      </c>
      <c r="J44" s="200">
        <f t="shared" ref="J44:O44" si="8">J45+J46</f>
        <v>3894453</v>
      </c>
      <c r="K44" s="200">
        <f t="shared" si="8"/>
        <v>1168336</v>
      </c>
      <c r="L44" s="200">
        <f t="shared" si="8"/>
        <v>2726117</v>
      </c>
      <c r="M44" s="200">
        <f t="shared" si="8"/>
        <v>0</v>
      </c>
      <c r="N44" s="200">
        <f t="shared" si="8"/>
        <v>0</v>
      </c>
      <c r="O44" s="200">
        <f t="shared" si="8"/>
        <v>0</v>
      </c>
    </row>
    <row r="45" spans="1:15" ht="153.6" customHeight="1">
      <c r="A45" s="195"/>
      <c r="B45" s="198" t="s">
        <v>509</v>
      </c>
      <c r="C45" s="198" t="s">
        <v>509</v>
      </c>
      <c r="D45" s="198" t="s">
        <v>509</v>
      </c>
      <c r="E45" s="311" t="s">
        <v>469</v>
      </c>
      <c r="F45" s="248" t="s">
        <v>468</v>
      </c>
      <c r="G45" s="198" t="s">
        <v>509</v>
      </c>
      <c r="H45" s="198" t="s">
        <v>509</v>
      </c>
      <c r="I45" s="198" t="s">
        <v>509</v>
      </c>
      <c r="J45" s="201">
        <f>K45+L45</f>
        <v>1168336</v>
      </c>
      <c r="K45" s="404">
        <v>1168336</v>
      </c>
      <c r="L45" s="200"/>
      <c r="M45" s="200"/>
      <c r="N45" s="200"/>
      <c r="O45" s="200"/>
    </row>
    <row r="46" spans="1:15" ht="169.9" customHeight="1">
      <c r="A46" s="195"/>
      <c r="B46" s="198" t="s">
        <v>509</v>
      </c>
      <c r="C46" s="198" t="s">
        <v>509</v>
      </c>
      <c r="D46" s="198" t="s">
        <v>509</v>
      </c>
      <c r="E46" s="311" t="s">
        <v>470</v>
      </c>
      <c r="F46" s="248" t="s">
        <v>471</v>
      </c>
      <c r="G46" s="198" t="s">
        <v>509</v>
      </c>
      <c r="H46" s="198" t="s">
        <v>509</v>
      </c>
      <c r="I46" s="198" t="s">
        <v>509</v>
      </c>
      <c r="J46" s="201">
        <f>K46+L46</f>
        <v>2726117</v>
      </c>
      <c r="K46" s="201"/>
      <c r="L46" s="201">
        <v>2726117</v>
      </c>
      <c r="M46" s="200"/>
      <c r="N46" s="200"/>
      <c r="O46" s="200"/>
    </row>
    <row r="47" spans="1:15" ht="103.15" customHeight="1">
      <c r="A47" s="195"/>
      <c r="B47" s="231" t="s">
        <v>333</v>
      </c>
      <c r="C47" s="318" t="s">
        <v>573</v>
      </c>
      <c r="D47" s="314" t="s">
        <v>582</v>
      </c>
      <c r="E47" s="209" t="s">
        <v>509</v>
      </c>
      <c r="F47" s="209" t="s">
        <v>509</v>
      </c>
      <c r="G47" s="214" t="s">
        <v>49</v>
      </c>
      <c r="H47" s="209">
        <v>2026</v>
      </c>
      <c r="I47" s="200">
        <v>2220000</v>
      </c>
      <c r="J47" s="200">
        <f t="shared" ref="J47:O47" si="9">J48+J49</f>
        <v>2220000</v>
      </c>
      <c r="K47" s="200">
        <f t="shared" si="9"/>
        <v>666000</v>
      </c>
      <c r="L47" s="200">
        <f t="shared" si="9"/>
        <v>1554000</v>
      </c>
      <c r="M47" s="200">
        <f t="shared" si="9"/>
        <v>0</v>
      </c>
      <c r="N47" s="200">
        <f t="shared" si="9"/>
        <v>0</v>
      </c>
      <c r="O47" s="200">
        <f t="shared" si="9"/>
        <v>0</v>
      </c>
    </row>
    <row r="48" spans="1:15" ht="166.15" customHeight="1">
      <c r="A48" s="195"/>
      <c r="B48" s="198" t="s">
        <v>509</v>
      </c>
      <c r="C48" s="198" t="s">
        <v>509</v>
      </c>
      <c r="D48" s="198" t="s">
        <v>509</v>
      </c>
      <c r="E48" s="311" t="s">
        <v>469</v>
      </c>
      <c r="F48" s="248" t="s">
        <v>468</v>
      </c>
      <c r="G48" s="198" t="s">
        <v>509</v>
      </c>
      <c r="H48" s="198" t="s">
        <v>509</v>
      </c>
      <c r="I48" s="198" t="s">
        <v>509</v>
      </c>
      <c r="J48" s="201">
        <f>K48+L48</f>
        <v>666000</v>
      </c>
      <c r="K48" s="404">
        <v>666000</v>
      </c>
      <c r="L48" s="200"/>
      <c r="M48" s="200"/>
      <c r="N48" s="200"/>
      <c r="O48" s="200"/>
    </row>
    <row r="49" spans="1:15" ht="152.44999999999999" customHeight="1">
      <c r="A49" s="195"/>
      <c r="B49" s="198" t="s">
        <v>509</v>
      </c>
      <c r="C49" s="198" t="s">
        <v>509</v>
      </c>
      <c r="D49" s="198" t="s">
        <v>509</v>
      </c>
      <c r="E49" s="311" t="s">
        <v>470</v>
      </c>
      <c r="F49" s="248" t="s">
        <v>471</v>
      </c>
      <c r="G49" s="198" t="s">
        <v>509</v>
      </c>
      <c r="H49" s="198" t="s">
        <v>509</v>
      </c>
      <c r="I49" s="198" t="s">
        <v>509</v>
      </c>
      <c r="J49" s="201">
        <f>K49+L49</f>
        <v>1554000</v>
      </c>
      <c r="K49" s="201"/>
      <c r="L49" s="201">
        <v>1554000</v>
      </c>
      <c r="M49" s="200"/>
      <c r="N49" s="200"/>
      <c r="O49" s="200"/>
    </row>
    <row r="50" spans="1:15" ht="148.15" customHeight="1">
      <c r="A50" s="195"/>
      <c r="B50" s="231" t="s">
        <v>334</v>
      </c>
      <c r="C50" s="318" t="s">
        <v>524</v>
      </c>
      <c r="D50" s="314" t="s">
        <v>581</v>
      </c>
      <c r="E50" s="209" t="s">
        <v>509</v>
      </c>
      <c r="F50" s="209" t="s">
        <v>509</v>
      </c>
      <c r="G50" s="214" t="s">
        <v>49</v>
      </c>
      <c r="H50" s="209" t="s">
        <v>357</v>
      </c>
      <c r="I50" s="200">
        <v>25912899</v>
      </c>
      <c r="J50" s="200">
        <f t="shared" ref="J50:O50" si="10">J51+J52</f>
        <v>25566880</v>
      </c>
      <c r="K50" s="200">
        <f t="shared" si="10"/>
        <v>12758000</v>
      </c>
      <c r="L50" s="200">
        <f t="shared" si="10"/>
        <v>12808880</v>
      </c>
      <c r="M50" s="200">
        <f t="shared" si="10"/>
        <v>0</v>
      </c>
      <c r="N50" s="200">
        <f t="shared" si="10"/>
        <v>0</v>
      </c>
      <c r="O50" s="200">
        <f t="shared" si="10"/>
        <v>0</v>
      </c>
    </row>
    <row r="51" spans="1:15" ht="192" customHeight="1">
      <c r="A51" s="195"/>
      <c r="B51" s="206" t="s">
        <v>509</v>
      </c>
      <c r="C51" s="198" t="s">
        <v>509</v>
      </c>
      <c r="D51" s="198" t="s">
        <v>509</v>
      </c>
      <c r="E51" s="311" t="s">
        <v>466</v>
      </c>
      <c r="F51" s="312" t="s">
        <v>467</v>
      </c>
      <c r="G51" s="197" t="s">
        <v>49</v>
      </c>
      <c r="H51" s="198" t="s">
        <v>509</v>
      </c>
      <c r="I51" s="199" t="s">
        <v>509</v>
      </c>
      <c r="J51" s="201">
        <f>K51+L51+M51+N51+O51</f>
        <v>12758000</v>
      </c>
      <c r="K51" s="201">
        <f>7773900+4984100</f>
        <v>12758000</v>
      </c>
      <c r="L51" s="201">
        <v>0</v>
      </c>
      <c r="M51" s="201">
        <v>0</v>
      </c>
      <c r="N51" s="201">
        <v>0</v>
      </c>
      <c r="O51" s="201">
        <v>0</v>
      </c>
    </row>
    <row r="52" spans="1:15" ht="176.45" customHeight="1">
      <c r="A52" s="195"/>
      <c r="B52" s="206" t="s">
        <v>509</v>
      </c>
      <c r="C52" s="198" t="s">
        <v>509</v>
      </c>
      <c r="D52" s="198" t="s">
        <v>509</v>
      </c>
      <c r="E52" s="269" t="s">
        <v>523</v>
      </c>
      <c r="F52" s="317" t="s">
        <v>370</v>
      </c>
      <c r="G52" s="197" t="s">
        <v>49</v>
      </c>
      <c r="H52" s="198" t="s">
        <v>509</v>
      </c>
      <c r="I52" s="199" t="s">
        <v>509</v>
      </c>
      <c r="J52" s="201">
        <f>K52+L52</f>
        <v>12808880</v>
      </c>
      <c r="K52" s="200"/>
      <c r="L52" s="405">
        <v>12808880</v>
      </c>
      <c r="M52" s="200"/>
      <c r="N52" s="200"/>
      <c r="O52" s="200"/>
    </row>
    <row r="53" spans="1:15" ht="82.15" customHeight="1">
      <c r="A53" s="195"/>
      <c r="B53" s="231" t="s">
        <v>335</v>
      </c>
      <c r="C53" s="318" t="s">
        <v>574</v>
      </c>
      <c r="D53" s="314" t="s">
        <v>580</v>
      </c>
      <c r="E53" s="209"/>
      <c r="F53" s="209" t="s">
        <v>509</v>
      </c>
      <c r="G53" s="214" t="s">
        <v>49</v>
      </c>
      <c r="H53" s="209" t="s">
        <v>357</v>
      </c>
      <c r="I53" s="200">
        <v>7240000</v>
      </c>
      <c r="J53" s="200">
        <f t="shared" ref="J53:O53" si="11">J54+J55</f>
        <v>6480000</v>
      </c>
      <c r="K53" s="200">
        <f t="shared" si="11"/>
        <v>2880000</v>
      </c>
      <c r="L53" s="200">
        <f t="shared" si="11"/>
        <v>3600000</v>
      </c>
      <c r="M53" s="200">
        <f t="shared" si="11"/>
        <v>0</v>
      </c>
      <c r="N53" s="200">
        <f t="shared" si="11"/>
        <v>0</v>
      </c>
      <c r="O53" s="200">
        <f t="shared" si="11"/>
        <v>0</v>
      </c>
    </row>
    <row r="54" spans="1:15" ht="178.15" customHeight="1">
      <c r="A54" s="195"/>
      <c r="B54" s="206" t="s">
        <v>509</v>
      </c>
      <c r="C54" s="198" t="s">
        <v>509</v>
      </c>
      <c r="D54" s="198" t="s">
        <v>509</v>
      </c>
      <c r="E54" s="311" t="s">
        <v>466</v>
      </c>
      <c r="F54" s="312" t="s">
        <v>467</v>
      </c>
      <c r="G54" s="197" t="s">
        <v>49</v>
      </c>
      <c r="H54" s="198" t="s">
        <v>509</v>
      </c>
      <c r="I54" s="199" t="s">
        <v>509</v>
      </c>
      <c r="J54" s="201">
        <f>K54+L54+M54+N54+O54</f>
        <v>2880000</v>
      </c>
      <c r="K54" s="201">
        <v>2880000</v>
      </c>
      <c r="L54" s="201">
        <v>0</v>
      </c>
      <c r="M54" s="201">
        <v>0</v>
      </c>
      <c r="N54" s="201">
        <v>0</v>
      </c>
      <c r="O54" s="201">
        <v>0</v>
      </c>
    </row>
    <row r="55" spans="1:15" ht="180.6" customHeight="1">
      <c r="A55" s="195"/>
      <c r="B55" s="206" t="s">
        <v>509</v>
      </c>
      <c r="C55" s="198" t="s">
        <v>509</v>
      </c>
      <c r="D55" s="198" t="s">
        <v>509</v>
      </c>
      <c r="E55" s="269" t="s">
        <v>523</v>
      </c>
      <c r="F55" s="317" t="s">
        <v>370</v>
      </c>
      <c r="G55" s="197" t="s">
        <v>49</v>
      </c>
      <c r="H55" s="198" t="s">
        <v>509</v>
      </c>
      <c r="I55" s="199" t="s">
        <v>509</v>
      </c>
      <c r="J55" s="201">
        <f>K55+L55</f>
        <v>3600000</v>
      </c>
      <c r="K55" s="200"/>
      <c r="L55" s="405">
        <v>3600000</v>
      </c>
      <c r="M55" s="200"/>
      <c r="N55" s="200"/>
      <c r="O55" s="200"/>
    </row>
    <row r="56" spans="1:15" ht="93.6" customHeight="1">
      <c r="A56" s="195"/>
      <c r="B56" s="231" t="s">
        <v>591</v>
      </c>
      <c r="C56" s="318" t="s">
        <v>575</v>
      </c>
      <c r="D56" s="209" t="s">
        <v>549</v>
      </c>
      <c r="E56" s="209" t="s">
        <v>509</v>
      </c>
      <c r="F56" s="209" t="s">
        <v>509</v>
      </c>
      <c r="G56" s="204" t="s">
        <v>49</v>
      </c>
      <c r="H56" s="209" t="s">
        <v>269</v>
      </c>
      <c r="I56" s="200">
        <v>657001</v>
      </c>
      <c r="J56" s="200">
        <f t="shared" ref="J56:O56" si="12">J57+J58</f>
        <v>636000</v>
      </c>
      <c r="K56" s="200">
        <f t="shared" si="12"/>
        <v>186000</v>
      </c>
      <c r="L56" s="200">
        <f t="shared" si="12"/>
        <v>450000</v>
      </c>
      <c r="M56" s="200">
        <f t="shared" si="12"/>
        <v>0</v>
      </c>
      <c r="N56" s="200">
        <f t="shared" si="12"/>
        <v>0</v>
      </c>
      <c r="O56" s="200">
        <f t="shared" si="12"/>
        <v>0</v>
      </c>
    </row>
    <row r="57" spans="1:15" ht="197.45" customHeight="1">
      <c r="A57" s="195"/>
      <c r="B57" s="206" t="s">
        <v>509</v>
      </c>
      <c r="C57" s="198" t="s">
        <v>509</v>
      </c>
      <c r="D57" s="198" t="s">
        <v>509</v>
      </c>
      <c r="E57" s="311" t="s">
        <v>466</v>
      </c>
      <c r="F57" s="312" t="s">
        <v>467</v>
      </c>
      <c r="G57" s="197" t="s">
        <v>49</v>
      </c>
      <c r="H57" s="198" t="s">
        <v>509</v>
      </c>
      <c r="I57" s="199" t="s">
        <v>509</v>
      </c>
      <c r="J57" s="201">
        <f>K57+L57+M57+N57+O57</f>
        <v>186000</v>
      </c>
      <c r="K57" s="201">
        <v>186000</v>
      </c>
      <c r="L57" s="201">
        <v>0</v>
      </c>
      <c r="M57" s="201">
        <v>0</v>
      </c>
      <c r="N57" s="201">
        <v>0</v>
      </c>
      <c r="O57" s="201">
        <v>0</v>
      </c>
    </row>
    <row r="58" spans="1:15" ht="174" customHeight="1">
      <c r="A58" s="195"/>
      <c r="B58" s="206" t="s">
        <v>509</v>
      </c>
      <c r="C58" s="198" t="s">
        <v>509</v>
      </c>
      <c r="D58" s="198" t="s">
        <v>509</v>
      </c>
      <c r="E58" s="269" t="s">
        <v>523</v>
      </c>
      <c r="F58" s="317" t="s">
        <v>370</v>
      </c>
      <c r="G58" s="197" t="s">
        <v>49</v>
      </c>
      <c r="H58" s="198" t="s">
        <v>509</v>
      </c>
      <c r="I58" s="199" t="s">
        <v>509</v>
      </c>
      <c r="J58" s="201">
        <f>K58+L58</f>
        <v>450000</v>
      </c>
      <c r="K58" s="200"/>
      <c r="L58" s="405">
        <v>450000</v>
      </c>
      <c r="M58" s="200"/>
      <c r="N58" s="200"/>
      <c r="O58" s="200"/>
    </row>
    <row r="59" spans="1:15" ht="108" customHeight="1">
      <c r="A59" s="195"/>
      <c r="B59" s="231" t="s">
        <v>339</v>
      </c>
      <c r="C59" s="318" t="s">
        <v>584</v>
      </c>
      <c r="D59" s="314" t="s">
        <v>579</v>
      </c>
      <c r="E59" s="209" t="s">
        <v>509</v>
      </c>
      <c r="F59" s="209" t="s">
        <v>509</v>
      </c>
      <c r="G59" s="204" t="s">
        <v>49</v>
      </c>
      <c r="H59" s="209">
        <v>2026</v>
      </c>
      <c r="I59" s="200">
        <v>3600000</v>
      </c>
      <c r="J59" s="200">
        <f t="shared" ref="J59:O59" si="13">J60+J61</f>
        <v>3160000</v>
      </c>
      <c r="K59" s="200">
        <f t="shared" si="13"/>
        <v>1360000</v>
      </c>
      <c r="L59" s="200">
        <f t="shared" si="13"/>
        <v>1800000</v>
      </c>
      <c r="M59" s="200">
        <f t="shared" si="13"/>
        <v>0</v>
      </c>
      <c r="N59" s="200">
        <f t="shared" si="13"/>
        <v>0</v>
      </c>
      <c r="O59" s="200">
        <f t="shared" si="13"/>
        <v>0</v>
      </c>
    </row>
    <row r="60" spans="1:15" ht="187.9" customHeight="1">
      <c r="A60" s="195"/>
      <c r="B60" s="206" t="s">
        <v>509</v>
      </c>
      <c r="C60" s="198" t="s">
        <v>509</v>
      </c>
      <c r="D60" s="198" t="s">
        <v>509</v>
      </c>
      <c r="E60" s="311" t="s">
        <v>466</v>
      </c>
      <c r="F60" s="312" t="s">
        <v>467</v>
      </c>
      <c r="G60" s="197" t="s">
        <v>49</v>
      </c>
      <c r="H60" s="198" t="s">
        <v>509</v>
      </c>
      <c r="I60" s="199" t="s">
        <v>509</v>
      </c>
      <c r="J60" s="201">
        <f>K60+L60+M60+N60+O60</f>
        <v>1360000</v>
      </c>
      <c r="K60" s="201">
        <v>1360000</v>
      </c>
      <c r="L60" s="201">
        <v>0</v>
      </c>
      <c r="M60" s="201">
        <v>0</v>
      </c>
      <c r="N60" s="201">
        <v>0</v>
      </c>
      <c r="O60" s="201">
        <v>0</v>
      </c>
    </row>
    <row r="61" spans="1:15" ht="160.9" customHeight="1">
      <c r="A61" s="195"/>
      <c r="B61" s="206" t="s">
        <v>509</v>
      </c>
      <c r="C61" s="198" t="s">
        <v>509</v>
      </c>
      <c r="D61" s="198" t="s">
        <v>509</v>
      </c>
      <c r="E61" s="269" t="s">
        <v>523</v>
      </c>
      <c r="F61" s="317" t="s">
        <v>370</v>
      </c>
      <c r="G61" s="197" t="s">
        <v>49</v>
      </c>
      <c r="H61" s="198" t="s">
        <v>509</v>
      </c>
      <c r="I61" s="199" t="s">
        <v>509</v>
      </c>
      <c r="J61" s="201">
        <f>K61+L61</f>
        <v>1800000</v>
      </c>
      <c r="K61" s="200"/>
      <c r="L61" s="405">
        <v>1800000</v>
      </c>
      <c r="M61" s="200"/>
      <c r="N61" s="200"/>
      <c r="O61" s="200"/>
    </row>
    <row r="62" spans="1:15" ht="120" customHeight="1">
      <c r="A62" s="195"/>
      <c r="B62" s="231" t="s">
        <v>340</v>
      </c>
      <c r="C62" s="318" t="s">
        <v>576</v>
      </c>
      <c r="D62" s="314" t="s">
        <v>578</v>
      </c>
      <c r="E62" s="209" t="s">
        <v>509</v>
      </c>
      <c r="F62" s="209" t="s">
        <v>509</v>
      </c>
      <c r="G62" s="204" t="s">
        <v>49</v>
      </c>
      <c r="H62" s="209">
        <v>2026</v>
      </c>
      <c r="I62" s="200">
        <v>2507400</v>
      </c>
      <c r="J62" s="200">
        <f t="shared" ref="J62:O62" si="14">J63+J64</f>
        <v>2005900</v>
      </c>
      <c r="K62" s="200">
        <f t="shared" si="14"/>
        <v>752200</v>
      </c>
      <c r="L62" s="200">
        <f t="shared" si="14"/>
        <v>1253700</v>
      </c>
      <c r="M62" s="200">
        <f t="shared" si="14"/>
        <v>0</v>
      </c>
      <c r="N62" s="200">
        <f t="shared" si="14"/>
        <v>0</v>
      </c>
      <c r="O62" s="200">
        <f t="shared" si="14"/>
        <v>0</v>
      </c>
    </row>
    <row r="63" spans="1:15" ht="171.6" customHeight="1">
      <c r="A63" s="195"/>
      <c r="B63" s="206" t="s">
        <v>509</v>
      </c>
      <c r="C63" s="198" t="s">
        <v>509</v>
      </c>
      <c r="D63" s="198" t="s">
        <v>509</v>
      </c>
      <c r="E63" s="311" t="s">
        <v>466</v>
      </c>
      <c r="F63" s="312" t="s">
        <v>467</v>
      </c>
      <c r="G63" s="197" t="s">
        <v>49</v>
      </c>
      <c r="H63" s="198" t="s">
        <v>509</v>
      </c>
      <c r="I63" s="199" t="s">
        <v>509</v>
      </c>
      <c r="J63" s="201">
        <f>K63+L63+M63+N63+O63</f>
        <v>752200</v>
      </c>
      <c r="K63" s="201">
        <v>752200</v>
      </c>
      <c r="L63" s="201">
        <v>0</v>
      </c>
      <c r="M63" s="201">
        <v>0</v>
      </c>
      <c r="N63" s="201">
        <v>0</v>
      </c>
      <c r="O63" s="201">
        <v>0</v>
      </c>
    </row>
    <row r="64" spans="1:15" ht="189.6" customHeight="1">
      <c r="A64" s="195"/>
      <c r="B64" s="206" t="s">
        <v>509</v>
      </c>
      <c r="C64" s="198" t="s">
        <v>509</v>
      </c>
      <c r="D64" s="198" t="s">
        <v>509</v>
      </c>
      <c r="E64" s="269" t="s">
        <v>523</v>
      </c>
      <c r="F64" s="317" t="s">
        <v>370</v>
      </c>
      <c r="G64" s="197" t="s">
        <v>49</v>
      </c>
      <c r="H64" s="198" t="s">
        <v>509</v>
      </c>
      <c r="I64" s="199" t="s">
        <v>509</v>
      </c>
      <c r="J64" s="201">
        <f>K64+L64</f>
        <v>1253700</v>
      </c>
      <c r="K64" s="200"/>
      <c r="L64" s="405">
        <v>1253700</v>
      </c>
      <c r="M64" s="200"/>
      <c r="N64" s="200"/>
      <c r="O64" s="200"/>
    </row>
    <row r="65" spans="1:15" s="213" customFormat="1" ht="111.6" customHeight="1">
      <c r="A65" s="211"/>
      <c r="B65" s="231" t="s">
        <v>341</v>
      </c>
      <c r="C65" s="318" t="s">
        <v>244</v>
      </c>
      <c r="D65" s="209" t="s">
        <v>245</v>
      </c>
      <c r="E65" s="209" t="s">
        <v>509</v>
      </c>
      <c r="F65" s="209" t="s">
        <v>509</v>
      </c>
      <c r="G65" s="204" t="s">
        <v>49</v>
      </c>
      <c r="H65" s="209">
        <v>2026</v>
      </c>
      <c r="I65" s="212">
        <v>100347000</v>
      </c>
      <c r="J65" s="200">
        <f>J66+J67</f>
        <v>98265000</v>
      </c>
      <c r="K65" s="200">
        <f>K66+K67</f>
        <v>1568000</v>
      </c>
      <c r="L65" s="200">
        <f>L66+L67</f>
        <v>88097000</v>
      </c>
      <c r="M65" s="200">
        <f>M66+M67</f>
        <v>8600000</v>
      </c>
      <c r="N65" s="200">
        <f>N66+N67</f>
        <v>0</v>
      </c>
      <c r="O65" s="200">
        <v>0</v>
      </c>
    </row>
    <row r="66" spans="1:15" ht="123" customHeight="1">
      <c r="A66" s="195"/>
      <c r="B66" s="206" t="s">
        <v>509</v>
      </c>
      <c r="C66" s="198" t="s">
        <v>509</v>
      </c>
      <c r="D66" s="198" t="s">
        <v>509</v>
      </c>
      <c r="E66" s="198" t="s">
        <v>246</v>
      </c>
      <c r="F66" s="197" t="s">
        <v>247</v>
      </c>
      <c r="G66" s="197" t="s">
        <v>49</v>
      </c>
      <c r="H66" s="198" t="s">
        <v>509</v>
      </c>
      <c r="I66" s="199" t="s">
        <v>509</v>
      </c>
      <c r="J66" s="201">
        <f>K66+M66</f>
        <v>10168000</v>
      </c>
      <c r="K66" s="201">
        <f>2850000-720000-562000</f>
        <v>1568000</v>
      </c>
      <c r="L66" s="201"/>
      <c r="M66" s="201">
        <f>7650000+500000+450000</f>
        <v>8600000</v>
      </c>
      <c r="N66" s="201"/>
      <c r="O66" s="201"/>
    </row>
    <row r="67" spans="1:15" ht="111.6" customHeight="1">
      <c r="A67" s="195"/>
      <c r="B67" s="206" t="s">
        <v>509</v>
      </c>
      <c r="C67" s="198" t="s">
        <v>509</v>
      </c>
      <c r="D67" s="198" t="s">
        <v>509</v>
      </c>
      <c r="E67" s="198" t="s">
        <v>248</v>
      </c>
      <c r="F67" s="197" t="s">
        <v>249</v>
      </c>
      <c r="G67" s="197" t="s">
        <v>49</v>
      </c>
      <c r="H67" s="198" t="s">
        <v>509</v>
      </c>
      <c r="I67" s="199" t="s">
        <v>509</v>
      </c>
      <c r="J67" s="201">
        <f>L67</f>
        <v>88097000</v>
      </c>
      <c r="K67" s="201"/>
      <c r="L67" s="201">
        <v>88097000</v>
      </c>
      <c r="M67" s="201"/>
      <c r="N67" s="201"/>
      <c r="O67" s="201"/>
    </row>
    <row r="68" spans="1:15" ht="72.599999999999994" customHeight="1">
      <c r="A68" s="195"/>
      <c r="B68" s="231" t="s">
        <v>342</v>
      </c>
      <c r="C68" s="318" t="s">
        <v>441</v>
      </c>
      <c r="D68" s="314" t="s">
        <v>442</v>
      </c>
      <c r="E68" s="198"/>
      <c r="F68" s="198" t="s">
        <v>509</v>
      </c>
      <c r="G68" s="204" t="s">
        <v>49</v>
      </c>
      <c r="H68" s="209">
        <v>2026</v>
      </c>
      <c r="I68" s="200">
        <f>11656000-2850000</f>
        <v>8806000</v>
      </c>
      <c r="J68" s="200">
        <f t="shared" ref="J68:O68" si="15">J69+J70</f>
        <v>8739000</v>
      </c>
      <c r="K68" s="200">
        <f t="shared" si="15"/>
        <v>1433000</v>
      </c>
      <c r="L68" s="200">
        <f t="shared" si="15"/>
        <v>5806000</v>
      </c>
      <c r="M68" s="200">
        <f t="shared" si="15"/>
        <v>1500000</v>
      </c>
      <c r="N68" s="200">
        <f t="shared" si="15"/>
        <v>0</v>
      </c>
      <c r="O68" s="200">
        <f t="shared" si="15"/>
        <v>0</v>
      </c>
    </row>
    <row r="69" spans="1:15" ht="111.6" customHeight="1">
      <c r="A69" s="195"/>
      <c r="B69" s="206" t="s">
        <v>509</v>
      </c>
      <c r="C69" s="196" t="s">
        <v>509</v>
      </c>
      <c r="D69" s="198" t="s">
        <v>509</v>
      </c>
      <c r="E69" s="311" t="s">
        <v>280</v>
      </c>
      <c r="F69" s="312" t="s">
        <v>279</v>
      </c>
      <c r="G69" s="197" t="s">
        <v>49</v>
      </c>
      <c r="H69" s="198" t="s">
        <v>509</v>
      </c>
      <c r="I69" s="199" t="s">
        <v>509</v>
      </c>
      <c r="J69" s="201">
        <f>K69+L69+M69+N69+O69</f>
        <v>2933000</v>
      </c>
      <c r="K69" s="201">
        <f>1500000+1100000+1750000-2850000-67000</f>
        <v>1433000</v>
      </c>
      <c r="L69" s="201"/>
      <c r="M69" s="201">
        <v>1500000</v>
      </c>
      <c r="N69" s="201"/>
      <c r="O69" s="201"/>
    </row>
    <row r="70" spans="1:15" ht="94.9" customHeight="1">
      <c r="A70" s="195"/>
      <c r="B70" s="206" t="s">
        <v>509</v>
      </c>
      <c r="C70" s="196" t="s">
        <v>509</v>
      </c>
      <c r="D70" s="198" t="s">
        <v>509</v>
      </c>
      <c r="E70" s="311" t="s">
        <v>286</v>
      </c>
      <c r="F70" s="312" t="s">
        <v>285</v>
      </c>
      <c r="G70" s="197" t="s">
        <v>49</v>
      </c>
      <c r="H70" s="198" t="s">
        <v>509</v>
      </c>
      <c r="I70" s="199" t="s">
        <v>509</v>
      </c>
      <c r="J70" s="201">
        <f>K70+L70+M70+N70+O70</f>
        <v>5806000</v>
      </c>
      <c r="K70" s="201"/>
      <c r="L70" s="319">
        <v>5806000</v>
      </c>
      <c r="M70" s="201"/>
      <c r="N70" s="201"/>
      <c r="O70" s="201"/>
    </row>
    <row r="71" spans="1:15" ht="121.9" customHeight="1">
      <c r="A71" s="195">
        <v>1</v>
      </c>
      <c r="B71" s="206" t="s">
        <v>343</v>
      </c>
      <c r="C71" s="197" t="s">
        <v>313</v>
      </c>
      <c r="D71" s="198" t="s">
        <v>314</v>
      </c>
      <c r="E71" s="198" t="s">
        <v>509</v>
      </c>
      <c r="F71" s="198" t="s">
        <v>509</v>
      </c>
      <c r="G71" s="203" t="s">
        <v>49</v>
      </c>
      <c r="H71" s="198" t="s">
        <v>310</v>
      </c>
      <c r="I71" s="201">
        <v>6290000</v>
      </c>
      <c r="J71" s="200">
        <f t="shared" ref="J71:O71" si="16">J72</f>
        <v>6290000</v>
      </c>
      <c r="K71" s="200">
        <f t="shared" si="16"/>
        <v>6290000</v>
      </c>
      <c r="L71" s="200">
        <f t="shared" si="16"/>
        <v>0</v>
      </c>
      <c r="M71" s="200">
        <f t="shared" si="16"/>
        <v>0</v>
      </c>
      <c r="N71" s="200">
        <f t="shared" si="16"/>
        <v>0</v>
      </c>
      <c r="O71" s="200">
        <f t="shared" si="16"/>
        <v>0</v>
      </c>
    </row>
    <row r="72" spans="1:15" ht="104.45" customHeight="1">
      <c r="A72" s="195">
        <v>0</v>
      </c>
      <c r="B72" s="206" t="s">
        <v>509</v>
      </c>
      <c r="C72" s="198" t="s">
        <v>509</v>
      </c>
      <c r="D72" s="198" t="s">
        <v>509</v>
      </c>
      <c r="E72" s="198" t="s">
        <v>315</v>
      </c>
      <c r="F72" s="197" t="s">
        <v>274</v>
      </c>
      <c r="G72" s="197" t="s">
        <v>49</v>
      </c>
      <c r="H72" s="198" t="s">
        <v>509</v>
      </c>
      <c r="I72" s="199" t="s">
        <v>509</v>
      </c>
      <c r="J72" s="201">
        <f>K72+L72+M72+N72+O72</f>
        <v>6290000</v>
      </c>
      <c r="K72" s="201">
        <v>6290000</v>
      </c>
      <c r="L72" s="201">
        <v>0</v>
      </c>
      <c r="M72" s="201">
        <v>0</v>
      </c>
      <c r="N72" s="201">
        <v>0</v>
      </c>
      <c r="O72" s="201">
        <v>0</v>
      </c>
    </row>
    <row r="73" spans="1:15" ht="127.15" customHeight="1">
      <c r="A73" s="195"/>
      <c r="B73" s="231" t="s">
        <v>344</v>
      </c>
      <c r="C73" s="313" t="s">
        <v>259</v>
      </c>
      <c r="D73" s="314" t="s">
        <v>88</v>
      </c>
      <c r="E73" s="209" t="s">
        <v>509</v>
      </c>
      <c r="F73" s="209" t="s">
        <v>509</v>
      </c>
      <c r="G73" s="214" t="s">
        <v>49</v>
      </c>
      <c r="H73" s="314">
        <v>2026</v>
      </c>
      <c r="I73" s="315">
        <v>7400000</v>
      </c>
      <c r="J73" s="200">
        <f>J74</f>
        <v>3500000</v>
      </c>
      <c r="K73" s="200">
        <f>K74</f>
        <v>3500000</v>
      </c>
      <c r="L73" s="200">
        <f>L74</f>
        <v>0</v>
      </c>
      <c r="M73" s="200">
        <f>M74</f>
        <v>0</v>
      </c>
      <c r="N73" s="201"/>
      <c r="O73" s="201"/>
    </row>
    <row r="74" spans="1:15" ht="104.45" customHeight="1">
      <c r="A74" s="195"/>
      <c r="B74" s="198" t="s">
        <v>509</v>
      </c>
      <c r="C74" s="198" t="s">
        <v>509</v>
      </c>
      <c r="D74" s="198" t="s">
        <v>509</v>
      </c>
      <c r="E74" s="198" t="s">
        <v>315</v>
      </c>
      <c r="F74" s="197" t="s">
        <v>274</v>
      </c>
      <c r="G74" s="197" t="s">
        <v>49</v>
      </c>
      <c r="H74" s="198" t="s">
        <v>509</v>
      </c>
      <c r="I74" s="199" t="s">
        <v>509</v>
      </c>
      <c r="J74" s="201">
        <f>K74+L74+M74+N74+O74</f>
        <v>3500000</v>
      </c>
      <c r="K74" s="201">
        <f>500000+3000000</f>
        <v>3500000</v>
      </c>
      <c r="L74" s="201"/>
      <c r="M74" s="201"/>
      <c r="N74" s="201"/>
      <c r="O74" s="201"/>
    </row>
    <row r="75" spans="1:15" ht="82.9" customHeight="1">
      <c r="A75" s="195">
        <v>1</v>
      </c>
      <c r="B75" s="206" t="s">
        <v>345</v>
      </c>
      <c r="C75" s="197" t="s">
        <v>317</v>
      </c>
      <c r="D75" s="198" t="s">
        <v>318</v>
      </c>
      <c r="E75" s="198" t="s">
        <v>509</v>
      </c>
      <c r="F75" s="198" t="s">
        <v>509</v>
      </c>
      <c r="G75" s="197" t="s">
        <v>49</v>
      </c>
      <c r="H75" s="198" t="s">
        <v>310</v>
      </c>
      <c r="I75" s="201">
        <v>8300000</v>
      </c>
      <c r="J75" s="200">
        <f t="shared" ref="J75:O75" si="17">J76</f>
        <v>1100000</v>
      </c>
      <c r="K75" s="200">
        <f t="shared" si="17"/>
        <v>1100000</v>
      </c>
      <c r="L75" s="200">
        <f t="shared" si="17"/>
        <v>0</v>
      </c>
      <c r="M75" s="200">
        <f t="shared" si="17"/>
        <v>0</v>
      </c>
      <c r="N75" s="200">
        <f t="shared" si="17"/>
        <v>0</v>
      </c>
      <c r="O75" s="200">
        <f t="shared" si="17"/>
        <v>0</v>
      </c>
    </row>
    <row r="76" spans="1:15" ht="99.6" customHeight="1">
      <c r="A76" s="195">
        <v>0</v>
      </c>
      <c r="B76" s="206" t="s">
        <v>509</v>
      </c>
      <c r="C76" s="198" t="s">
        <v>509</v>
      </c>
      <c r="D76" s="198" t="s">
        <v>509</v>
      </c>
      <c r="E76" s="198" t="s">
        <v>315</v>
      </c>
      <c r="F76" s="197" t="s">
        <v>274</v>
      </c>
      <c r="G76" s="197" t="s">
        <v>49</v>
      </c>
      <c r="H76" s="198" t="s">
        <v>509</v>
      </c>
      <c r="I76" s="199" t="s">
        <v>509</v>
      </c>
      <c r="J76" s="201">
        <f>K76+L76+M76+N76+O76</f>
        <v>1100000</v>
      </c>
      <c r="K76" s="201">
        <v>1100000</v>
      </c>
      <c r="L76" s="201">
        <v>0</v>
      </c>
      <c r="M76" s="201">
        <v>0</v>
      </c>
      <c r="N76" s="201">
        <v>0</v>
      </c>
      <c r="O76" s="201">
        <v>0</v>
      </c>
    </row>
    <row r="77" spans="1:15" ht="111.6" customHeight="1">
      <c r="A77" s="195">
        <v>1</v>
      </c>
      <c r="B77" s="206" t="s">
        <v>346</v>
      </c>
      <c r="C77" s="197" t="s">
        <v>319</v>
      </c>
      <c r="D77" s="198" t="s">
        <v>320</v>
      </c>
      <c r="E77" s="198" t="s">
        <v>509</v>
      </c>
      <c r="F77" s="198" t="s">
        <v>509</v>
      </c>
      <c r="G77" s="197" t="s">
        <v>49</v>
      </c>
      <c r="H77" s="198" t="s">
        <v>310</v>
      </c>
      <c r="I77" s="201">
        <v>6000000</v>
      </c>
      <c r="J77" s="200">
        <f t="shared" ref="J77:O77" si="18">J78</f>
        <v>4860000</v>
      </c>
      <c r="K77" s="200">
        <f t="shared" si="18"/>
        <v>4860000</v>
      </c>
      <c r="L77" s="200">
        <f t="shared" si="18"/>
        <v>0</v>
      </c>
      <c r="M77" s="200">
        <f t="shared" si="18"/>
        <v>0</v>
      </c>
      <c r="N77" s="200">
        <f t="shared" si="18"/>
        <v>0</v>
      </c>
      <c r="O77" s="200">
        <f t="shared" si="18"/>
        <v>0</v>
      </c>
    </row>
    <row r="78" spans="1:15" ht="88.9" customHeight="1">
      <c r="A78" s="195">
        <v>0</v>
      </c>
      <c r="B78" s="206" t="s">
        <v>509</v>
      </c>
      <c r="C78" s="198" t="s">
        <v>509</v>
      </c>
      <c r="D78" s="198" t="s">
        <v>509</v>
      </c>
      <c r="E78" s="198" t="s">
        <v>315</v>
      </c>
      <c r="F78" s="197" t="s">
        <v>274</v>
      </c>
      <c r="G78" s="197" t="s">
        <v>49</v>
      </c>
      <c r="H78" s="198" t="s">
        <v>509</v>
      </c>
      <c r="I78" s="199" t="s">
        <v>509</v>
      </c>
      <c r="J78" s="201">
        <f>K78+L78+M78+N78+O78</f>
        <v>4860000</v>
      </c>
      <c r="K78" s="201">
        <f>3200000+1660000</f>
        <v>4860000</v>
      </c>
      <c r="L78" s="201">
        <v>0</v>
      </c>
      <c r="M78" s="201">
        <v>0</v>
      </c>
      <c r="N78" s="201">
        <v>0</v>
      </c>
      <c r="O78" s="201">
        <v>0</v>
      </c>
    </row>
    <row r="79" spans="1:15" ht="165" customHeight="1">
      <c r="A79" s="195">
        <v>1</v>
      </c>
      <c r="B79" s="206" t="s">
        <v>347</v>
      </c>
      <c r="C79" s="197" t="s">
        <v>321</v>
      </c>
      <c r="D79" s="198" t="s">
        <v>322</v>
      </c>
      <c r="E79" s="198" t="s">
        <v>509</v>
      </c>
      <c r="F79" s="198" t="s">
        <v>509</v>
      </c>
      <c r="G79" s="197" t="s">
        <v>49</v>
      </c>
      <c r="H79" s="198" t="s">
        <v>310</v>
      </c>
      <c r="I79" s="201">
        <v>8200000</v>
      </c>
      <c r="J79" s="200">
        <f t="shared" ref="J79:O79" si="19">J80</f>
        <v>8000000</v>
      </c>
      <c r="K79" s="200">
        <f t="shared" si="19"/>
        <v>8000000</v>
      </c>
      <c r="L79" s="200">
        <f t="shared" si="19"/>
        <v>0</v>
      </c>
      <c r="M79" s="200">
        <f t="shared" si="19"/>
        <v>0</v>
      </c>
      <c r="N79" s="200">
        <f t="shared" si="19"/>
        <v>0</v>
      </c>
      <c r="O79" s="200">
        <f t="shared" si="19"/>
        <v>0</v>
      </c>
    </row>
    <row r="80" spans="1:15" ht="96.6" customHeight="1">
      <c r="A80" s="195">
        <v>0</v>
      </c>
      <c r="B80" s="206" t="s">
        <v>509</v>
      </c>
      <c r="C80" s="198" t="s">
        <v>509</v>
      </c>
      <c r="D80" s="198" t="s">
        <v>509</v>
      </c>
      <c r="E80" s="198" t="s">
        <v>315</v>
      </c>
      <c r="F80" s="197" t="s">
        <v>274</v>
      </c>
      <c r="G80" s="203" t="s">
        <v>49</v>
      </c>
      <c r="H80" s="198" t="s">
        <v>509</v>
      </c>
      <c r="I80" s="199" t="s">
        <v>509</v>
      </c>
      <c r="J80" s="201">
        <f>K80+L80+M80+N80+O80</f>
        <v>8000000</v>
      </c>
      <c r="K80" s="201">
        <v>8000000</v>
      </c>
      <c r="L80" s="201">
        <v>0</v>
      </c>
      <c r="M80" s="201">
        <v>0</v>
      </c>
      <c r="N80" s="201">
        <v>0</v>
      </c>
      <c r="O80" s="201">
        <v>0</v>
      </c>
    </row>
    <row r="81" spans="1:15" ht="134.44999999999999" customHeight="1">
      <c r="A81" s="195">
        <v>1</v>
      </c>
      <c r="B81" s="206" t="s">
        <v>348</v>
      </c>
      <c r="C81" s="197" t="s">
        <v>258</v>
      </c>
      <c r="D81" s="198" t="s">
        <v>325</v>
      </c>
      <c r="E81" s="198" t="s">
        <v>509</v>
      </c>
      <c r="F81" s="198" t="s">
        <v>509</v>
      </c>
      <c r="G81" s="197" t="s">
        <v>49</v>
      </c>
      <c r="H81" s="198" t="s">
        <v>310</v>
      </c>
      <c r="I81" s="201">
        <v>4000000</v>
      </c>
      <c r="J81" s="200">
        <f t="shared" ref="J81:O81" si="20">J82</f>
        <v>2047816</v>
      </c>
      <c r="K81" s="200">
        <f t="shared" si="20"/>
        <v>2047816</v>
      </c>
      <c r="L81" s="200">
        <f t="shared" si="20"/>
        <v>0</v>
      </c>
      <c r="M81" s="200">
        <f t="shared" si="20"/>
        <v>0</v>
      </c>
      <c r="N81" s="200">
        <f t="shared" si="20"/>
        <v>0</v>
      </c>
      <c r="O81" s="200">
        <f t="shared" si="20"/>
        <v>0</v>
      </c>
    </row>
    <row r="82" spans="1:15" ht="105" customHeight="1">
      <c r="A82" s="195">
        <v>0</v>
      </c>
      <c r="B82" s="206" t="s">
        <v>509</v>
      </c>
      <c r="C82" s="198" t="s">
        <v>509</v>
      </c>
      <c r="D82" s="198" t="s">
        <v>509</v>
      </c>
      <c r="E82" s="198" t="s">
        <v>315</v>
      </c>
      <c r="F82" s="197" t="s">
        <v>274</v>
      </c>
      <c r="G82" s="197" t="s">
        <v>49</v>
      </c>
      <c r="H82" s="198" t="s">
        <v>509</v>
      </c>
      <c r="I82" s="199" t="s">
        <v>509</v>
      </c>
      <c r="J82" s="201">
        <f>K82+L82+M82+N82+O82</f>
        <v>2047816</v>
      </c>
      <c r="K82" s="201">
        <f>3500000-1452184</f>
        <v>2047816</v>
      </c>
      <c r="L82" s="201">
        <v>0</v>
      </c>
      <c r="M82" s="201">
        <v>0</v>
      </c>
      <c r="N82" s="201">
        <v>0</v>
      </c>
      <c r="O82" s="201">
        <v>0</v>
      </c>
    </row>
    <row r="83" spans="1:15" ht="123.6" customHeight="1">
      <c r="A83" s="195">
        <v>1</v>
      </c>
      <c r="B83" s="206" t="s">
        <v>349</v>
      </c>
      <c r="C83" s="197" t="s">
        <v>803</v>
      </c>
      <c r="D83" s="209" t="s">
        <v>243</v>
      </c>
      <c r="E83" s="198" t="s">
        <v>509</v>
      </c>
      <c r="F83" s="198" t="s">
        <v>509</v>
      </c>
      <c r="G83" s="197" t="s">
        <v>49</v>
      </c>
      <c r="H83" s="198" t="s">
        <v>310</v>
      </c>
      <c r="I83" s="200">
        <v>7473747</v>
      </c>
      <c r="J83" s="200">
        <f t="shared" ref="J83:O83" si="21">J84</f>
        <v>7000000</v>
      </c>
      <c r="K83" s="200">
        <f t="shared" si="21"/>
        <v>7000000</v>
      </c>
      <c r="L83" s="200">
        <f t="shared" si="21"/>
        <v>0</v>
      </c>
      <c r="M83" s="200">
        <f t="shared" si="21"/>
        <v>0</v>
      </c>
      <c r="N83" s="200">
        <f t="shared" si="21"/>
        <v>0</v>
      </c>
      <c r="O83" s="200">
        <f t="shared" si="21"/>
        <v>0</v>
      </c>
    </row>
    <row r="84" spans="1:15" ht="104.45" customHeight="1">
      <c r="A84" s="195">
        <v>0</v>
      </c>
      <c r="B84" s="206" t="s">
        <v>509</v>
      </c>
      <c r="C84" s="198" t="s">
        <v>509</v>
      </c>
      <c r="D84" s="198" t="s">
        <v>509</v>
      </c>
      <c r="E84" s="198" t="s">
        <v>315</v>
      </c>
      <c r="F84" s="197" t="s">
        <v>274</v>
      </c>
      <c r="G84" s="197" t="s">
        <v>49</v>
      </c>
      <c r="H84" s="198" t="s">
        <v>509</v>
      </c>
      <c r="I84" s="199" t="s">
        <v>509</v>
      </c>
      <c r="J84" s="201">
        <f>K84+L84+M84+N84+O84</f>
        <v>7000000</v>
      </c>
      <c r="K84" s="201">
        <f>4500000+2500000</f>
        <v>7000000</v>
      </c>
      <c r="L84" s="201">
        <v>0</v>
      </c>
      <c r="M84" s="201">
        <v>0</v>
      </c>
      <c r="N84" s="201">
        <v>0</v>
      </c>
      <c r="O84" s="201">
        <v>0</v>
      </c>
    </row>
    <row r="85" spans="1:15" ht="75" customHeight="1">
      <c r="A85" s="195"/>
      <c r="B85" s="231" t="s">
        <v>10</v>
      </c>
      <c r="C85" s="204" t="s">
        <v>307</v>
      </c>
      <c r="D85" s="209" t="s">
        <v>509</v>
      </c>
      <c r="E85" s="209" t="s">
        <v>509</v>
      </c>
      <c r="F85" s="209" t="s">
        <v>509</v>
      </c>
      <c r="G85" s="204" t="s">
        <v>125</v>
      </c>
      <c r="H85" s="209" t="s">
        <v>509</v>
      </c>
      <c r="I85" s="212" t="s">
        <v>509</v>
      </c>
      <c r="J85" s="200">
        <f t="shared" ref="J85:O85" si="22">J86+J88+J90+J92+J94+J96+J98+J100+J102+J104</f>
        <v>95521400</v>
      </c>
      <c r="K85" s="200">
        <f t="shared" si="22"/>
        <v>95521400</v>
      </c>
      <c r="L85" s="200">
        <f t="shared" si="22"/>
        <v>0</v>
      </c>
      <c r="M85" s="200">
        <f t="shared" si="22"/>
        <v>0</v>
      </c>
      <c r="N85" s="200">
        <f t="shared" si="22"/>
        <v>0</v>
      </c>
      <c r="O85" s="200">
        <f t="shared" si="22"/>
        <v>0</v>
      </c>
    </row>
    <row r="86" spans="1:15" ht="112.9" customHeight="1">
      <c r="A86" s="195"/>
      <c r="B86" s="231" t="s">
        <v>384</v>
      </c>
      <c r="C86" s="204" t="s">
        <v>525</v>
      </c>
      <c r="D86" s="209" t="s">
        <v>585</v>
      </c>
      <c r="E86" s="209" t="s">
        <v>509</v>
      </c>
      <c r="F86" s="209" t="s">
        <v>509</v>
      </c>
      <c r="G86" s="204" t="s">
        <v>125</v>
      </c>
      <c r="H86" s="209">
        <v>2026</v>
      </c>
      <c r="I86" s="212">
        <v>10755745</v>
      </c>
      <c r="J86" s="200">
        <f t="shared" ref="J86:O86" si="23">J87</f>
        <v>257500</v>
      </c>
      <c r="K86" s="200">
        <f t="shared" si="23"/>
        <v>257500</v>
      </c>
      <c r="L86" s="200">
        <f t="shared" si="23"/>
        <v>0</v>
      </c>
      <c r="M86" s="200">
        <f t="shared" si="23"/>
        <v>0</v>
      </c>
      <c r="N86" s="200">
        <f t="shared" si="23"/>
        <v>0</v>
      </c>
      <c r="O86" s="200">
        <f t="shared" si="23"/>
        <v>0</v>
      </c>
    </row>
    <row r="87" spans="1:15" ht="98.45" customHeight="1">
      <c r="A87" s="195"/>
      <c r="B87" s="206" t="s">
        <v>509</v>
      </c>
      <c r="C87" s="198" t="s">
        <v>509</v>
      </c>
      <c r="D87" s="198" t="s">
        <v>509</v>
      </c>
      <c r="E87" s="198" t="s">
        <v>354</v>
      </c>
      <c r="F87" s="197" t="s">
        <v>311</v>
      </c>
      <c r="G87" s="197" t="s">
        <v>125</v>
      </c>
      <c r="H87" s="198" t="s">
        <v>509</v>
      </c>
      <c r="I87" s="199" t="s">
        <v>509</v>
      </c>
      <c r="J87" s="201">
        <f>K87+L87</f>
        <v>257500</v>
      </c>
      <c r="K87" s="201">
        <v>257500</v>
      </c>
      <c r="L87" s="201"/>
      <c r="M87" s="201"/>
      <c r="N87" s="201"/>
      <c r="O87" s="201"/>
    </row>
    <row r="88" spans="1:15" s="213" customFormat="1" ht="188.45" customHeight="1">
      <c r="A88" s="211">
        <v>1</v>
      </c>
      <c r="B88" s="231" t="s">
        <v>389</v>
      </c>
      <c r="C88" s="204" t="s">
        <v>232</v>
      </c>
      <c r="D88" s="209" t="s">
        <v>356</v>
      </c>
      <c r="E88" s="209" t="s">
        <v>509</v>
      </c>
      <c r="F88" s="209" t="s">
        <v>509</v>
      </c>
      <c r="G88" s="204" t="s">
        <v>125</v>
      </c>
      <c r="H88" s="209" t="s">
        <v>269</v>
      </c>
      <c r="I88" s="200">
        <v>8233610</v>
      </c>
      <c r="J88" s="200">
        <f t="shared" ref="J88:O88" si="24">J89</f>
        <v>5163610</v>
      </c>
      <c r="K88" s="200">
        <f t="shared" si="24"/>
        <v>5163610</v>
      </c>
      <c r="L88" s="200">
        <f t="shared" si="24"/>
        <v>0</v>
      </c>
      <c r="M88" s="200">
        <f t="shared" si="24"/>
        <v>0</v>
      </c>
      <c r="N88" s="200">
        <f t="shared" si="24"/>
        <v>0</v>
      </c>
      <c r="O88" s="200">
        <f t="shared" si="24"/>
        <v>0</v>
      </c>
    </row>
    <row r="89" spans="1:15" ht="96" customHeight="1">
      <c r="A89" s="195">
        <v>0</v>
      </c>
      <c r="B89" s="206" t="s">
        <v>509</v>
      </c>
      <c r="C89" s="198" t="s">
        <v>509</v>
      </c>
      <c r="D89" s="198" t="s">
        <v>509</v>
      </c>
      <c r="E89" s="198" t="s">
        <v>354</v>
      </c>
      <c r="F89" s="197" t="s">
        <v>311</v>
      </c>
      <c r="G89" s="197" t="s">
        <v>125</v>
      </c>
      <c r="H89" s="198" t="s">
        <v>509</v>
      </c>
      <c r="I89" s="199" t="s">
        <v>509</v>
      </c>
      <c r="J89" s="201">
        <f>K89+L89+M89+N89+O89</f>
        <v>5163610</v>
      </c>
      <c r="K89" s="201">
        <v>5163610</v>
      </c>
      <c r="L89" s="201">
        <v>0</v>
      </c>
      <c r="M89" s="201">
        <v>0</v>
      </c>
      <c r="N89" s="201">
        <v>0</v>
      </c>
      <c r="O89" s="201">
        <v>0</v>
      </c>
    </row>
    <row r="90" spans="1:15" ht="124.9" customHeight="1">
      <c r="A90" s="195"/>
      <c r="B90" s="231" t="s">
        <v>336</v>
      </c>
      <c r="C90" s="204" t="s">
        <v>237</v>
      </c>
      <c r="D90" s="209" t="s">
        <v>481</v>
      </c>
      <c r="E90" s="209" t="s">
        <v>509</v>
      </c>
      <c r="F90" s="209" t="s">
        <v>509</v>
      </c>
      <c r="G90" s="204" t="s">
        <v>125</v>
      </c>
      <c r="H90" s="209">
        <v>2026</v>
      </c>
      <c r="I90" s="212">
        <v>14900000</v>
      </c>
      <c r="J90" s="200">
        <f>J91</f>
        <v>8961460</v>
      </c>
      <c r="K90" s="200">
        <f>K91</f>
        <v>8961460</v>
      </c>
      <c r="L90" s="200">
        <f>L91</f>
        <v>0</v>
      </c>
      <c r="M90" s="200">
        <f>M91</f>
        <v>0</v>
      </c>
      <c r="N90" s="200">
        <f>N91</f>
        <v>0</v>
      </c>
      <c r="O90" s="201"/>
    </row>
    <row r="91" spans="1:15" ht="96" customHeight="1">
      <c r="A91" s="195"/>
      <c r="B91" s="206" t="s">
        <v>509</v>
      </c>
      <c r="C91" s="198" t="s">
        <v>509</v>
      </c>
      <c r="D91" s="198" t="s">
        <v>509</v>
      </c>
      <c r="E91" s="198" t="s">
        <v>354</v>
      </c>
      <c r="F91" s="197" t="s">
        <v>311</v>
      </c>
      <c r="G91" s="197" t="s">
        <v>125</v>
      </c>
      <c r="H91" s="198" t="s">
        <v>509</v>
      </c>
      <c r="I91" s="199" t="s">
        <v>509</v>
      </c>
      <c r="J91" s="201">
        <f>K91+L91+M91+N91+O91</f>
        <v>8961460</v>
      </c>
      <c r="K91" s="201">
        <f>1400000+2000000+5561460</f>
        <v>8961460</v>
      </c>
      <c r="L91" s="201"/>
      <c r="M91" s="201"/>
      <c r="N91" s="201"/>
      <c r="O91" s="201"/>
    </row>
    <row r="92" spans="1:15" ht="145.15" customHeight="1">
      <c r="A92" s="195">
        <v>1</v>
      </c>
      <c r="B92" s="206" t="s">
        <v>550</v>
      </c>
      <c r="C92" s="197" t="s">
        <v>236</v>
      </c>
      <c r="D92" s="198" t="s">
        <v>358</v>
      </c>
      <c r="E92" s="198" t="s">
        <v>509</v>
      </c>
      <c r="F92" s="198" t="s">
        <v>509</v>
      </c>
      <c r="G92" s="197" t="s">
        <v>125</v>
      </c>
      <c r="H92" s="198" t="s">
        <v>269</v>
      </c>
      <c r="I92" s="392">
        <v>2881381</v>
      </c>
      <c r="J92" s="200">
        <f t="shared" ref="J92:O92" si="25">J93</f>
        <v>2080000</v>
      </c>
      <c r="K92" s="200">
        <f t="shared" si="25"/>
        <v>2080000</v>
      </c>
      <c r="L92" s="200">
        <f t="shared" si="25"/>
        <v>0</v>
      </c>
      <c r="M92" s="200">
        <f t="shared" si="25"/>
        <v>0</v>
      </c>
      <c r="N92" s="200">
        <f t="shared" si="25"/>
        <v>0</v>
      </c>
      <c r="O92" s="200">
        <f t="shared" si="25"/>
        <v>0</v>
      </c>
    </row>
    <row r="93" spans="1:15" ht="99.6" customHeight="1">
      <c r="A93" s="195">
        <v>0</v>
      </c>
      <c r="B93" s="206" t="s">
        <v>509</v>
      </c>
      <c r="C93" s="198" t="s">
        <v>509</v>
      </c>
      <c r="D93" s="198" t="s">
        <v>509</v>
      </c>
      <c r="E93" s="198" t="s">
        <v>354</v>
      </c>
      <c r="F93" s="197" t="s">
        <v>311</v>
      </c>
      <c r="G93" s="197" t="s">
        <v>125</v>
      </c>
      <c r="H93" s="198" t="s">
        <v>509</v>
      </c>
      <c r="I93" s="199" t="s">
        <v>509</v>
      </c>
      <c r="J93" s="201">
        <f>K93+L93+M93+N93+O93</f>
        <v>2080000</v>
      </c>
      <c r="K93" s="201">
        <f>1300000+780000</f>
        <v>2080000</v>
      </c>
      <c r="L93" s="201">
        <v>0</v>
      </c>
      <c r="M93" s="201">
        <v>0</v>
      </c>
      <c r="N93" s="201">
        <v>0</v>
      </c>
      <c r="O93" s="201">
        <v>0</v>
      </c>
    </row>
    <row r="94" spans="1:15" ht="113.45" customHeight="1">
      <c r="A94" s="195">
        <v>1</v>
      </c>
      <c r="B94" s="206" t="s">
        <v>551</v>
      </c>
      <c r="C94" s="197" t="s">
        <v>359</v>
      </c>
      <c r="D94" s="198" t="s">
        <v>360</v>
      </c>
      <c r="E94" s="198" t="s">
        <v>509</v>
      </c>
      <c r="F94" s="198" t="s">
        <v>509</v>
      </c>
      <c r="G94" s="197" t="s">
        <v>125</v>
      </c>
      <c r="H94" s="198" t="s">
        <v>357</v>
      </c>
      <c r="I94" s="201">
        <v>68550000</v>
      </c>
      <c r="J94" s="200">
        <f t="shared" ref="J94:O94" si="26">J95</f>
        <v>32754800</v>
      </c>
      <c r="K94" s="200">
        <f t="shared" si="26"/>
        <v>32754800</v>
      </c>
      <c r="L94" s="200">
        <f t="shared" si="26"/>
        <v>0</v>
      </c>
      <c r="M94" s="200">
        <f t="shared" si="26"/>
        <v>0</v>
      </c>
      <c r="N94" s="200">
        <f t="shared" si="26"/>
        <v>0</v>
      </c>
      <c r="O94" s="200">
        <f t="shared" si="26"/>
        <v>0</v>
      </c>
    </row>
    <row r="95" spans="1:15" ht="100.15" customHeight="1">
      <c r="A95" s="195">
        <v>0</v>
      </c>
      <c r="B95" s="206" t="s">
        <v>509</v>
      </c>
      <c r="C95" s="198" t="s">
        <v>509</v>
      </c>
      <c r="D95" s="198" t="s">
        <v>509</v>
      </c>
      <c r="E95" s="198" t="s">
        <v>354</v>
      </c>
      <c r="F95" s="197" t="s">
        <v>311</v>
      </c>
      <c r="G95" s="197" t="s">
        <v>125</v>
      </c>
      <c r="H95" s="198" t="s">
        <v>509</v>
      </c>
      <c r="I95" s="199" t="s">
        <v>509</v>
      </c>
      <c r="J95" s="201">
        <f>K95+L95+M95+N95+O95</f>
        <v>32754800</v>
      </c>
      <c r="K95" s="201">
        <f>1000000+32754800-1000000</f>
        <v>32754800</v>
      </c>
      <c r="L95" s="201">
        <v>0</v>
      </c>
      <c r="M95" s="201">
        <v>0</v>
      </c>
      <c r="N95" s="201">
        <v>0</v>
      </c>
      <c r="O95" s="201">
        <v>0</v>
      </c>
    </row>
    <row r="96" spans="1:15" ht="175.9" customHeight="1">
      <c r="A96" s="195">
        <v>1</v>
      </c>
      <c r="B96" s="206" t="s">
        <v>552</v>
      </c>
      <c r="C96" s="197" t="s">
        <v>361</v>
      </c>
      <c r="D96" s="198" t="s">
        <v>362</v>
      </c>
      <c r="E96" s="198" t="s">
        <v>509</v>
      </c>
      <c r="F96" s="198" t="s">
        <v>509</v>
      </c>
      <c r="G96" s="197" t="s">
        <v>125</v>
      </c>
      <c r="H96" s="198" t="s">
        <v>357</v>
      </c>
      <c r="I96" s="201">
        <v>25703209.609999999</v>
      </c>
      <c r="J96" s="200">
        <f>J97</f>
        <v>13172000</v>
      </c>
      <c r="K96" s="200">
        <f>K97</f>
        <v>13172000</v>
      </c>
      <c r="L96" s="200">
        <f>L97</f>
        <v>0</v>
      </c>
      <c r="M96" s="200">
        <f>M97</f>
        <v>0</v>
      </c>
      <c r="N96" s="200">
        <f>N97</f>
        <v>0</v>
      </c>
      <c r="O96" s="201">
        <v>0</v>
      </c>
    </row>
    <row r="97" spans="1:15" ht="110.45" customHeight="1">
      <c r="A97" s="195">
        <v>0</v>
      </c>
      <c r="B97" s="206" t="s">
        <v>509</v>
      </c>
      <c r="C97" s="198" t="s">
        <v>509</v>
      </c>
      <c r="D97" s="198" t="s">
        <v>509</v>
      </c>
      <c r="E97" s="198" t="s">
        <v>354</v>
      </c>
      <c r="F97" s="197" t="s">
        <v>311</v>
      </c>
      <c r="G97" s="197" t="s">
        <v>125</v>
      </c>
      <c r="H97" s="198" t="s">
        <v>509</v>
      </c>
      <c r="I97" s="199" t="s">
        <v>509</v>
      </c>
      <c r="J97" s="201">
        <f>K97+L97+M97+N97+O97</f>
        <v>13172000</v>
      </c>
      <c r="K97" s="201">
        <f>672000+12500000</f>
        <v>13172000</v>
      </c>
      <c r="L97" s="201">
        <v>0</v>
      </c>
      <c r="M97" s="201">
        <v>0</v>
      </c>
      <c r="N97" s="201">
        <v>0</v>
      </c>
      <c r="O97" s="201">
        <v>0</v>
      </c>
    </row>
    <row r="98" spans="1:15" ht="124.9" customHeight="1">
      <c r="A98" s="195">
        <v>1</v>
      </c>
      <c r="B98" s="206" t="s">
        <v>553</v>
      </c>
      <c r="C98" s="197" t="s">
        <v>234</v>
      </c>
      <c r="D98" s="198" t="s">
        <v>364</v>
      </c>
      <c r="E98" s="198" t="s">
        <v>509</v>
      </c>
      <c r="F98" s="198" t="s">
        <v>509</v>
      </c>
      <c r="G98" s="197" t="s">
        <v>125</v>
      </c>
      <c r="H98" s="198" t="s">
        <v>269</v>
      </c>
      <c r="I98" s="201">
        <v>53950000</v>
      </c>
      <c r="J98" s="200">
        <f t="shared" ref="J98:O98" si="27">J99</f>
        <v>17559230</v>
      </c>
      <c r="K98" s="200">
        <f t="shared" si="27"/>
        <v>17559230</v>
      </c>
      <c r="L98" s="200">
        <f t="shared" si="27"/>
        <v>0</v>
      </c>
      <c r="M98" s="200">
        <f t="shared" si="27"/>
        <v>0</v>
      </c>
      <c r="N98" s="200">
        <f t="shared" si="27"/>
        <v>0</v>
      </c>
      <c r="O98" s="200">
        <f t="shared" si="27"/>
        <v>0</v>
      </c>
    </row>
    <row r="99" spans="1:15" ht="90" customHeight="1">
      <c r="A99" s="195">
        <v>0</v>
      </c>
      <c r="B99" s="206" t="s">
        <v>509</v>
      </c>
      <c r="C99" s="198" t="s">
        <v>509</v>
      </c>
      <c r="D99" s="198" t="s">
        <v>509</v>
      </c>
      <c r="E99" s="198" t="s">
        <v>354</v>
      </c>
      <c r="F99" s="197" t="s">
        <v>311</v>
      </c>
      <c r="G99" s="197" t="s">
        <v>125</v>
      </c>
      <c r="H99" s="198" t="s">
        <v>509</v>
      </c>
      <c r="I99" s="199" t="s">
        <v>509</v>
      </c>
      <c r="J99" s="201">
        <f>K99+L99+M99+N99+O99</f>
        <v>17559230</v>
      </c>
      <c r="K99" s="201">
        <f>45101730-13209600-4492900-9840000</f>
        <v>17559230</v>
      </c>
      <c r="L99" s="201">
        <v>0</v>
      </c>
      <c r="M99" s="201">
        <v>0</v>
      </c>
      <c r="N99" s="201">
        <v>0</v>
      </c>
      <c r="O99" s="201">
        <v>0</v>
      </c>
    </row>
    <row r="100" spans="1:15" ht="106.15" customHeight="1">
      <c r="A100" s="195">
        <v>1</v>
      </c>
      <c r="B100" s="206" t="s">
        <v>554</v>
      </c>
      <c r="C100" s="204" t="s">
        <v>233</v>
      </c>
      <c r="D100" s="198" t="s">
        <v>365</v>
      </c>
      <c r="E100" s="198" t="s">
        <v>509</v>
      </c>
      <c r="F100" s="198" t="s">
        <v>509</v>
      </c>
      <c r="G100" s="197" t="s">
        <v>125</v>
      </c>
      <c r="H100" s="198" t="s">
        <v>306</v>
      </c>
      <c r="I100" s="201">
        <v>81893240</v>
      </c>
      <c r="J100" s="200">
        <f t="shared" ref="J100:O100" si="28">J101</f>
        <v>4795000</v>
      </c>
      <c r="K100" s="200">
        <f t="shared" si="28"/>
        <v>4795000</v>
      </c>
      <c r="L100" s="200">
        <f t="shared" si="28"/>
        <v>0</v>
      </c>
      <c r="M100" s="200">
        <f t="shared" si="28"/>
        <v>0</v>
      </c>
      <c r="N100" s="200">
        <f t="shared" si="28"/>
        <v>0</v>
      </c>
      <c r="O100" s="200">
        <f t="shared" si="28"/>
        <v>0</v>
      </c>
    </row>
    <row r="101" spans="1:15" ht="87.6" customHeight="1">
      <c r="A101" s="195">
        <v>0</v>
      </c>
      <c r="B101" s="206" t="s">
        <v>509</v>
      </c>
      <c r="C101" s="198" t="s">
        <v>509</v>
      </c>
      <c r="D101" s="198" t="s">
        <v>509</v>
      </c>
      <c r="E101" s="198" t="s">
        <v>354</v>
      </c>
      <c r="F101" s="197" t="s">
        <v>311</v>
      </c>
      <c r="G101" s="197" t="s">
        <v>125</v>
      </c>
      <c r="H101" s="198" t="s">
        <v>509</v>
      </c>
      <c r="I101" s="199" t="s">
        <v>509</v>
      </c>
      <c r="J101" s="201">
        <f>K101+L101+M101+N101+O101</f>
        <v>4795000</v>
      </c>
      <c r="K101" s="201">
        <f>1000000+3795000</f>
        <v>4795000</v>
      </c>
      <c r="L101" s="201">
        <v>0</v>
      </c>
      <c r="M101" s="201">
        <v>0</v>
      </c>
      <c r="N101" s="201">
        <v>0</v>
      </c>
      <c r="O101" s="201">
        <v>0</v>
      </c>
    </row>
    <row r="102" spans="1:15" ht="373.15" customHeight="1">
      <c r="A102" s="195"/>
      <c r="B102" s="231" t="s">
        <v>555</v>
      </c>
      <c r="C102" s="318" t="s">
        <v>586</v>
      </c>
      <c r="D102" s="209" t="s">
        <v>559</v>
      </c>
      <c r="E102" s="209" t="s">
        <v>509</v>
      </c>
      <c r="F102" s="209" t="s">
        <v>509</v>
      </c>
      <c r="G102" s="204" t="s">
        <v>125</v>
      </c>
      <c r="H102" s="209" t="s">
        <v>357</v>
      </c>
      <c r="I102" s="200">
        <v>10660000</v>
      </c>
      <c r="J102" s="200">
        <f t="shared" ref="J102:O102" si="29">J103</f>
        <v>937800</v>
      </c>
      <c r="K102" s="200">
        <f t="shared" si="29"/>
        <v>937800</v>
      </c>
      <c r="L102" s="200">
        <f t="shared" si="29"/>
        <v>0</v>
      </c>
      <c r="M102" s="200">
        <f t="shared" si="29"/>
        <v>0</v>
      </c>
      <c r="N102" s="200">
        <f t="shared" si="29"/>
        <v>0</v>
      </c>
      <c r="O102" s="200">
        <f t="shared" si="29"/>
        <v>0</v>
      </c>
    </row>
    <row r="103" spans="1:15" ht="99" customHeight="1">
      <c r="A103" s="195"/>
      <c r="B103" s="206" t="s">
        <v>509</v>
      </c>
      <c r="C103" s="198" t="s">
        <v>509</v>
      </c>
      <c r="D103" s="198" t="s">
        <v>509</v>
      </c>
      <c r="E103" s="198" t="s">
        <v>354</v>
      </c>
      <c r="F103" s="197" t="s">
        <v>311</v>
      </c>
      <c r="G103" s="197" t="s">
        <v>125</v>
      </c>
      <c r="H103" s="198" t="s">
        <v>509</v>
      </c>
      <c r="I103" s="199" t="s">
        <v>509</v>
      </c>
      <c r="J103" s="201">
        <f>K103</f>
        <v>937800</v>
      </c>
      <c r="K103" s="201">
        <f>1108000-170200</f>
        <v>937800</v>
      </c>
      <c r="L103" s="201"/>
      <c r="M103" s="201"/>
      <c r="N103" s="201"/>
      <c r="O103" s="201"/>
    </row>
    <row r="104" spans="1:15" ht="129.6" customHeight="1">
      <c r="A104" s="195"/>
      <c r="B104" s="231" t="s">
        <v>556</v>
      </c>
      <c r="C104" s="318" t="s">
        <v>592</v>
      </c>
      <c r="D104" s="209" t="s">
        <v>593</v>
      </c>
      <c r="E104" s="209" t="s">
        <v>509</v>
      </c>
      <c r="F104" s="209" t="s">
        <v>509</v>
      </c>
      <c r="G104" s="204" t="s">
        <v>125</v>
      </c>
      <c r="H104" s="209" t="s">
        <v>269</v>
      </c>
      <c r="I104" s="212">
        <v>105000000</v>
      </c>
      <c r="J104" s="200">
        <f>J105</f>
        <v>9840000</v>
      </c>
      <c r="K104" s="200">
        <f>K105</f>
        <v>9840000</v>
      </c>
      <c r="L104" s="200">
        <f>L105</f>
        <v>0</v>
      </c>
      <c r="M104" s="200">
        <f>M105</f>
        <v>0</v>
      </c>
      <c r="N104" s="200">
        <f>N105</f>
        <v>0</v>
      </c>
      <c r="O104" s="200"/>
    </row>
    <row r="105" spans="1:15" ht="99" customHeight="1">
      <c r="A105" s="195"/>
      <c r="B105" s="206" t="s">
        <v>509</v>
      </c>
      <c r="C105" s="198" t="s">
        <v>509</v>
      </c>
      <c r="D105" s="198" t="s">
        <v>509</v>
      </c>
      <c r="E105" s="198" t="s">
        <v>354</v>
      </c>
      <c r="F105" s="197" t="s">
        <v>311</v>
      </c>
      <c r="G105" s="197" t="s">
        <v>125</v>
      </c>
      <c r="H105" s="198" t="s">
        <v>509</v>
      </c>
      <c r="I105" s="199" t="s">
        <v>509</v>
      </c>
      <c r="J105" s="201">
        <f>K105+L105+M105+N105+O105</f>
        <v>9840000</v>
      </c>
      <c r="K105" s="201">
        <v>9840000</v>
      </c>
      <c r="L105" s="201"/>
      <c r="M105" s="201"/>
      <c r="N105" s="201"/>
      <c r="O105" s="201"/>
    </row>
    <row r="106" spans="1:15" ht="73.150000000000006" customHeight="1">
      <c r="A106" s="195">
        <v>1</v>
      </c>
      <c r="B106" s="231" t="s">
        <v>11</v>
      </c>
      <c r="C106" s="204" t="s">
        <v>366</v>
      </c>
      <c r="D106" s="198" t="s">
        <v>509</v>
      </c>
      <c r="E106" s="198" t="s">
        <v>509</v>
      </c>
      <c r="F106" s="198" t="s">
        <v>509</v>
      </c>
      <c r="G106" s="197" t="s">
        <v>159</v>
      </c>
      <c r="H106" s="198" t="s">
        <v>509</v>
      </c>
      <c r="I106" s="199" t="s">
        <v>509</v>
      </c>
      <c r="J106" s="200">
        <f>J107</f>
        <v>523732</v>
      </c>
      <c r="K106" s="200">
        <f t="shared" ref="K106:O107" si="30">K107</f>
        <v>523732</v>
      </c>
      <c r="L106" s="200">
        <f t="shared" si="30"/>
        <v>0</v>
      </c>
      <c r="M106" s="200">
        <f t="shared" si="30"/>
        <v>0</v>
      </c>
      <c r="N106" s="200">
        <f t="shared" si="30"/>
        <v>0</v>
      </c>
      <c r="O106" s="200">
        <f t="shared" si="30"/>
        <v>0</v>
      </c>
    </row>
    <row r="107" spans="1:15" ht="138" customHeight="1">
      <c r="A107" s="195">
        <v>1</v>
      </c>
      <c r="B107" s="206" t="s">
        <v>393</v>
      </c>
      <c r="C107" s="204" t="s">
        <v>250</v>
      </c>
      <c r="D107" s="209" t="s">
        <v>251</v>
      </c>
      <c r="E107" s="198" t="s">
        <v>509</v>
      </c>
      <c r="F107" s="198" t="s">
        <v>509</v>
      </c>
      <c r="G107" s="197" t="s">
        <v>159</v>
      </c>
      <c r="H107" s="198" t="s">
        <v>357</v>
      </c>
      <c r="I107" s="201">
        <v>17700000</v>
      </c>
      <c r="J107" s="200">
        <f>J108</f>
        <v>523732</v>
      </c>
      <c r="K107" s="200">
        <f t="shared" si="30"/>
        <v>523732</v>
      </c>
      <c r="L107" s="200">
        <f t="shared" si="30"/>
        <v>0</v>
      </c>
      <c r="M107" s="200">
        <f t="shared" si="30"/>
        <v>0</v>
      </c>
      <c r="N107" s="200">
        <f t="shared" si="30"/>
        <v>0</v>
      </c>
      <c r="O107" s="200">
        <f t="shared" si="30"/>
        <v>0</v>
      </c>
    </row>
    <row r="108" spans="1:15" ht="115.9" customHeight="1">
      <c r="A108" s="195">
        <v>0</v>
      </c>
      <c r="B108" s="206" t="s">
        <v>509</v>
      </c>
      <c r="C108" s="198" t="s">
        <v>509</v>
      </c>
      <c r="D108" s="198" t="s">
        <v>509</v>
      </c>
      <c r="E108" s="406" t="s">
        <v>381</v>
      </c>
      <c r="F108" s="407" t="s">
        <v>382</v>
      </c>
      <c r="G108" s="197" t="s">
        <v>159</v>
      </c>
      <c r="H108" s="198" t="s">
        <v>509</v>
      </c>
      <c r="I108" s="199" t="s">
        <v>509</v>
      </c>
      <c r="J108" s="201">
        <f>K108+L108+M108+N108+O108</f>
        <v>523732</v>
      </c>
      <c r="K108" s="201">
        <f>11000000-10476268</f>
        <v>523732</v>
      </c>
      <c r="L108" s="201">
        <v>0</v>
      </c>
      <c r="M108" s="201">
        <v>0</v>
      </c>
      <c r="N108" s="201">
        <v>0</v>
      </c>
      <c r="O108" s="201">
        <v>0</v>
      </c>
    </row>
    <row r="109" spans="1:15" ht="83.45" customHeight="1">
      <c r="A109" s="195">
        <v>1</v>
      </c>
      <c r="B109" s="206" t="s">
        <v>12</v>
      </c>
      <c r="C109" s="204" t="s">
        <v>383</v>
      </c>
      <c r="D109" s="198" t="s">
        <v>509</v>
      </c>
      <c r="E109" s="198" t="s">
        <v>509</v>
      </c>
      <c r="F109" s="198" t="s">
        <v>509</v>
      </c>
      <c r="G109" s="197" t="s">
        <v>109</v>
      </c>
      <c r="H109" s="198" t="s">
        <v>509</v>
      </c>
      <c r="I109" s="199" t="s">
        <v>509</v>
      </c>
      <c r="J109" s="200">
        <f t="shared" ref="J109:O109" si="31">J110+J112</f>
        <v>2679400</v>
      </c>
      <c r="K109" s="200">
        <f t="shared" si="31"/>
        <v>2679400</v>
      </c>
      <c r="L109" s="200">
        <f t="shared" si="31"/>
        <v>0</v>
      </c>
      <c r="M109" s="200">
        <f t="shared" si="31"/>
        <v>0</v>
      </c>
      <c r="N109" s="200">
        <f t="shared" si="31"/>
        <v>0</v>
      </c>
      <c r="O109" s="200">
        <f t="shared" si="31"/>
        <v>0</v>
      </c>
    </row>
    <row r="110" spans="1:15" ht="124.15" customHeight="1">
      <c r="A110" s="195">
        <v>1</v>
      </c>
      <c r="B110" s="206" t="s">
        <v>398</v>
      </c>
      <c r="C110" s="197" t="s">
        <v>385</v>
      </c>
      <c r="D110" s="198" t="s">
        <v>386</v>
      </c>
      <c r="E110" s="198" t="s">
        <v>509</v>
      </c>
      <c r="F110" s="198" t="s">
        <v>509</v>
      </c>
      <c r="G110" s="197" t="s">
        <v>109</v>
      </c>
      <c r="H110" s="198" t="s">
        <v>357</v>
      </c>
      <c r="I110" s="201">
        <v>4400000</v>
      </c>
      <c r="J110" s="200">
        <f t="shared" ref="J110:O110" si="32">J111</f>
        <v>1300000</v>
      </c>
      <c r="K110" s="200">
        <f t="shared" si="32"/>
        <v>1300000</v>
      </c>
      <c r="L110" s="200">
        <f t="shared" si="32"/>
        <v>0</v>
      </c>
      <c r="M110" s="200">
        <f t="shared" si="32"/>
        <v>0</v>
      </c>
      <c r="N110" s="200">
        <f t="shared" si="32"/>
        <v>0</v>
      </c>
      <c r="O110" s="200">
        <f t="shared" si="32"/>
        <v>0</v>
      </c>
    </row>
    <row r="111" spans="1:15" ht="121.15" customHeight="1">
      <c r="A111" s="195">
        <v>0</v>
      </c>
      <c r="B111" s="206" t="s">
        <v>509</v>
      </c>
      <c r="C111" s="198" t="s">
        <v>509</v>
      </c>
      <c r="D111" s="198" t="s">
        <v>509</v>
      </c>
      <c r="E111" s="198" t="s">
        <v>387</v>
      </c>
      <c r="F111" s="197" t="s">
        <v>388</v>
      </c>
      <c r="G111" s="197" t="s">
        <v>109</v>
      </c>
      <c r="H111" s="198" t="s">
        <v>509</v>
      </c>
      <c r="I111" s="199" t="s">
        <v>509</v>
      </c>
      <c r="J111" s="201">
        <f>K111+L111+M111+N111+O111</f>
        <v>1300000</v>
      </c>
      <c r="K111" s="201">
        <f>4000000-500000-2200000</f>
        <v>1300000</v>
      </c>
      <c r="L111" s="201">
        <v>0</v>
      </c>
      <c r="M111" s="201">
        <v>0</v>
      </c>
      <c r="N111" s="201">
        <v>0</v>
      </c>
      <c r="O111" s="201">
        <v>0</v>
      </c>
    </row>
    <row r="112" spans="1:15" ht="96.6" customHeight="1">
      <c r="A112" s="195">
        <v>1</v>
      </c>
      <c r="B112" s="206" t="s">
        <v>557</v>
      </c>
      <c r="C112" s="197" t="s">
        <v>390</v>
      </c>
      <c r="D112" s="198" t="s">
        <v>391</v>
      </c>
      <c r="E112" s="198" t="s">
        <v>509</v>
      </c>
      <c r="F112" s="198" t="s">
        <v>509</v>
      </c>
      <c r="G112" s="197" t="s">
        <v>109</v>
      </c>
      <c r="H112" s="198" t="s">
        <v>306</v>
      </c>
      <c r="I112" s="201">
        <v>19500000</v>
      </c>
      <c r="J112" s="200">
        <f t="shared" ref="J112:O112" si="33">J113</f>
        <v>1379400</v>
      </c>
      <c r="K112" s="200">
        <f t="shared" si="33"/>
        <v>1379400</v>
      </c>
      <c r="L112" s="200">
        <f t="shared" si="33"/>
        <v>0</v>
      </c>
      <c r="M112" s="200">
        <f t="shared" si="33"/>
        <v>0</v>
      </c>
      <c r="N112" s="200">
        <f t="shared" si="33"/>
        <v>0</v>
      </c>
      <c r="O112" s="200">
        <f t="shared" si="33"/>
        <v>0</v>
      </c>
    </row>
    <row r="113" spans="1:15" ht="103.9" customHeight="1">
      <c r="A113" s="195">
        <v>0</v>
      </c>
      <c r="B113" s="206" t="s">
        <v>509</v>
      </c>
      <c r="C113" s="198" t="s">
        <v>509</v>
      </c>
      <c r="D113" s="198" t="s">
        <v>509</v>
      </c>
      <c r="E113" s="406" t="s">
        <v>387</v>
      </c>
      <c r="F113" s="407" t="s">
        <v>388</v>
      </c>
      <c r="G113" s="197" t="s">
        <v>109</v>
      </c>
      <c r="H113" s="198" t="s">
        <v>509</v>
      </c>
      <c r="I113" s="199" t="s">
        <v>509</v>
      </c>
      <c r="J113" s="201">
        <f>K113+L113+M113+N113+O113</f>
        <v>1379400</v>
      </c>
      <c r="K113" s="201">
        <f>1000000+500000-120600</f>
        <v>1379400</v>
      </c>
      <c r="L113" s="201">
        <v>0</v>
      </c>
      <c r="M113" s="201">
        <v>0</v>
      </c>
      <c r="N113" s="201">
        <v>0</v>
      </c>
      <c r="O113" s="201">
        <v>0</v>
      </c>
    </row>
    <row r="114" spans="1:15" ht="107.45" customHeight="1">
      <c r="A114" s="195">
        <v>1</v>
      </c>
      <c r="B114" s="206" t="s">
        <v>13</v>
      </c>
      <c r="C114" s="204" t="s">
        <v>392</v>
      </c>
      <c r="D114" s="198" t="s">
        <v>509</v>
      </c>
      <c r="E114" s="198" t="s">
        <v>509</v>
      </c>
      <c r="F114" s="198" t="s">
        <v>509</v>
      </c>
      <c r="G114" s="197" t="s">
        <v>134</v>
      </c>
      <c r="H114" s="198" t="s">
        <v>509</v>
      </c>
      <c r="I114" s="199" t="s">
        <v>509</v>
      </c>
      <c r="J114" s="200">
        <f>J115</f>
        <v>5000000</v>
      </c>
      <c r="K114" s="200">
        <f t="shared" ref="K114:O115" si="34">K115</f>
        <v>5000000</v>
      </c>
      <c r="L114" s="200">
        <f t="shared" si="34"/>
        <v>0</v>
      </c>
      <c r="M114" s="200">
        <f t="shared" si="34"/>
        <v>0</v>
      </c>
      <c r="N114" s="200">
        <f t="shared" si="34"/>
        <v>0</v>
      </c>
      <c r="O114" s="200">
        <f t="shared" si="34"/>
        <v>0</v>
      </c>
    </row>
    <row r="115" spans="1:15" ht="106.9" customHeight="1">
      <c r="A115" s="195">
        <v>1</v>
      </c>
      <c r="B115" s="206" t="s">
        <v>401</v>
      </c>
      <c r="C115" s="197" t="s">
        <v>394</v>
      </c>
      <c r="D115" s="198" t="s">
        <v>395</v>
      </c>
      <c r="E115" s="198" t="s">
        <v>509</v>
      </c>
      <c r="F115" s="198" t="s">
        <v>509</v>
      </c>
      <c r="G115" s="197" t="s">
        <v>134</v>
      </c>
      <c r="H115" s="198" t="s">
        <v>306</v>
      </c>
      <c r="I115" s="201">
        <v>155192000</v>
      </c>
      <c r="J115" s="200">
        <f>J116</f>
        <v>5000000</v>
      </c>
      <c r="K115" s="200">
        <f t="shared" si="34"/>
        <v>5000000</v>
      </c>
      <c r="L115" s="200">
        <f t="shared" si="34"/>
        <v>0</v>
      </c>
      <c r="M115" s="200">
        <f t="shared" si="34"/>
        <v>0</v>
      </c>
      <c r="N115" s="200">
        <f t="shared" si="34"/>
        <v>0</v>
      </c>
      <c r="O115" s="200">
        <f t="shared" si="34"/>
        <v>0</v>
      </c>
    </row>
    <row r="116" spans="1:15" ht="120" customHeight="1">
      <c r="A116" s="195">
        <v>0</v>
      </c>
      <c r="B116" s="206" t="s">
        <v>509</v>
      </c>
      <c r="C116" s="198" t="s">
        <v>509</v>
      </c>
      <c r="D116" s="198" t="s">
        <v>509</v>
      </c>
      <c r="E116" s="198" t="s">
        <v>224</v>
      </c>
      <c r="F116" s="197" t="s">
        <v>396</v>
      </c>
      <c r="G116" s="197" t="s">
        <v>134</v>
      </c>
      <c r="H116" s="198" t="s">
        <v>509</v>
      </c>
      <c r="I116" s="199" t="s">
        <v>509</v>
      </c>
      <c r="J116" s="201">
        <f>K116+L116+M116+N116+O116</f>
        <v>5000000</v>
      </c>
      <c r="K116" s="201">
        <v>5000000</v>
      </c>
      <c r="L116" s="201">
        <v>0</v>
      </c>
      <c r="M116" s="201">
        <v>0</v>
      </c>
      <c r="N116" s="201">
        <v>0</v>
      </c>
      <c r="O116" s="201">
        <v>0</v>
      </c>
    </row>
    <row r="117" spans="1:15" ht="149.44999999999999" customHeight="1">
      <c r="A117" s="195"/>
      <c r="B117" s="231" t="s">
        <v>14</v>
      </c>
      <c r="C117" s="204" t="s">
        <v>301</v>
      </c>
      <c r="D117" s="209" t="s">
        <v>509</v>
      </c>
      <c r="E117" s="209" t="s">
        <v>509</v>
      </c>
      <c r="F117" s="209" t="s">
        <v>509</v>
      </c>
      <c r="G117" s="204" t="s">
        <v>100</v>
      </c>
      <c r="H117" s="209" t="s">
        <v>509</v>
      </c>
      <c r="I117" s="212" t="s">
        <v>509</v>
      </c>
      <c r="J117" s="200">
        <f t="shared" ref="J117:O118" si="35">J118</f>
        <v>6685900</v>
      </c>
      <c r="K117" s="200">
        <f t="shared" si="35"/>
        <v>6685900</v>
      </c>
      <c r="L117" s="200">
        <f t="shared" si="35"/>
        <v>0</v>
      </c>
      <c r="M117" s="200">
        <f t="shared" si="35"/>
        <v>0</v>
      </c>
      <c r="N117" s="200">
        <f t="shared" si="35"/>
        <v>0</v>
      </c>
      <c r="O117" s="200">
        <f t="shared" si="35"/>
        <v>0</v>
      </c>
    </row>
    <row r="118" spans="1:15" ht="149.44999999999999" customHeight="1">
      <c r="A118" s="195"/>
      <c r="B118" s="231" t="s">
        <v>404</v>
      </c>
      <c r="C118" s="204" t="s">
        <v>526</v>
      </c>
      <c r="D118" s="209" t="s">
        <v>527</v>
      </c>
      <c r="E118" s="209" t="s">
        <v>509</v>
      </c>
      <c r="F118" s="209" t="s">
        <v>509</v>
      </c>
      <c r="G118" s="204" t="s">
        <v>100</v>
      </c>
      <c r="H118" s="209" t="s">
        <v>528</v>
      </c>
      <c r="I118" s="200">
        <v>89351379</v>
      </c>
      <c r="J118" s="200">
        <f t="shared" si="35"/>
        <v>6685900</v>
      </c>
      <c r="K118" s="200">
        <f t="shared" si="35"/>
        <v>6685900</v>
      </c>
      <c r="L118" s="200">
        <f t="shared" si="35"/>
        <v>0</v>
      </c>
      <c r="M118" s="200">
        <f t="shared" si="35"/>
        <v>0</v>
      </c>
      <c r="N118" s="200">
        <f t="shared" si="35"/>
        <v>0</v>
      </c>
      <c r="O118" s="200">
        <f t="shared" si="35"/>
        <v>0</v>
      </c>
    </row>
    <row r="119" spans="1:15" ht="138" customHeight="1">
      <c r="A119" s="195"/>
      <c r="B119" s="198" t="s">
        <v>509</v>
      </c>
      <c r="C119" s="198" t="s">
        <v>509</v>
      </c>
      <c r="D119" s="198" t="s">
        <v>509</v>
      </c>
      <c r="E119" s="321">
        <v>1911300</v>
      </c>
      <c r="F119" s="312" t="s">
        <v>274</v>
      </c>
      <c r="G119" s="197" t="s">
        <v>100</v>
      </c>
      <c r="H119" s="198" t="s">
        <v>509</v>
      </c>
      <c r="I119" s="199" t="s">
        <v>509</v>
      </c>
      <c r="J119" s="201">
        <f>K119</f>
        <v>6685900</v>
      </c>
      <c r="K119" s="201">
        <v>6685900</v>
      </c>
      <c r="L119" s="201"/>
      <c r="M119" s="201"/>
      <c r="N119" s="201"/>
      <c r="O119" s="201"/>
    </row>
    <row r="120" spans="1:15" s="213" customFormat="1" ht="154.9" customHeight="1">
      <c r="A120" s="211">
        <v>1</v>
      </c>
      <c r="B120" s="231" t="s">
        <v>408</v>
      </c>
      <c r="C120" s="204" t="s">
        <v>307</v>
      </c>
      <c r="D120" s="209" t="s">
        <v>509</v>
      </c>
      <c r="E120" s="209" t="s">
        <v>509</v>
      </c>
      <c r="F120" s="209" t="s">
        <v>509</v>
      </c>
      <c r="G120" s="204" t="s">
        <v>100</v>
      </c>
      <c r="H120" s="209" t="s">
        <v>509</v>
      </c>
      <c r="I120" s="212" t="s">
        <v>509</v>
      </c>
      <c r="J120" s="200">
        <f t="shared" ref="J120:O120" si="36">J121</f>
        <v>13612600</v>
      </c>
      <c r="K120" s="200">
        <f t="shared" si="36"/>
        <v>10612600</v>
      </c>
      <c r="L120" s="200">
        <f t="shared" si="36"/>
        <v>3000000</v>
      </c>
      <c r="M120" s="200">
        <f t="shared" si="36"/>
        <v>0</v>
      </c>
      <c r="N120" s="200">
        <f t="shared" si="36"/>
        <v>0</v>
      </c>
      <c r="O120" s="200">
        <f t="shared" si="36"/>
        <v>0</v>
      </c>
    </row>
    <row r="121" spans="1:15" s="213" customFormat="1" ht="154.15" customHeight="1">
      <c r="A121" s="211">
        <v>1</v>
      </c>
      <c r="B121" s="231" t="s">
        <v>409</v>
      </c>
      <c r="C121" s="204" t="s">
        <v>410</v>
      </c>
      <c r="D121" s="209" t="s">
        <v>411</v>
      </c>
      <c r="E121" s="209" t="s">
        <v>509</v>
      </c>
      <c r="F121" s="209" t="s">
        <v>509</v>
      </c>
      <c r="G121" s="204" t="s">
        <v>100</v>
      </c>
      <c r="H121" s="209" t="s">
        <v>269</v>
      </c>
      <c r="I121" s="200">
        <v>23752635</v>
      </c>
      <c r="J121" s="200">
        <f t="shared" ref="J121:O121" si="37">J122+J123</f>
        <v>13612600</v>
      </c>
      <c r="K121" s="200">
        <f t="shared" si="37"/>
        <v>10612600</v>
      </c>
      <c r="L121" s="200">
        <f t="shared" si="37"/>
        <v>3000000</v>
      </c>
      <c r="M121" s="200">
        <f t="shared" si="37"/>
        <v>0</v>
      </c>
      <c r="N121" s="200">
        <f t="shared" si="37"/>
        <v>0</v>
      </c>
      <c r="O121" s="200">
        <f t="shared" si="37"/>
        <v>0</v>
      </c>
    </row>
    <row r="122" spans="1:15" ht="128.44999999999999" customHeight="1">
      <c r="A122" s="195">
        <v>0</v>
      </c>
      <c r="B122" s="206" t="s">
        <v>509</v>
      </c>
      <c r="C122" s="198" t="s">
        <v>509</v>
      </c>
      <c r="D122" s="198" t="s">
        <v>509</v>
      </c>
      <c r="E122" s="198" t="s">
        <v>412</v>
      </c>
      <c r="F122" s="197" t="s">
        <v>413</v>
      </c>
      <c r="G122" s="197" t="s">
        <v>100</v>
      </c>
      <c r="H122" s="198" t="s">
        <v>509</v>
      </c>
      <c r="I122" s="199" t="s">
        <v>509</v>
      </c>
      <c r="J122" s="201">
        <f>K122+L122+M122+N122+O122</f>
        <v>10612600</v>
      </c>
      <c r="K122" s="201">
        <v>10612600</v>
      </c>
      <c r="L122" s="201">
        <v>0</v>
      </c>
      <c r="M122" s="201">
        <v>0</v>
      </c>
      <c r="N122" s="201">
        <v>0</v>
      </c>
      <c r="O122" s="201">
        <v>0</v>
      </c>
    </row>
    <row r="123" spans="1:15" ht="143.44999999999999" customHeight="1">
      <c r="A123" s="195"/>
      <c r="B123" s="206" t="s">
        <v>509</v>
      </c>
      <c r="C123" s="198" t="s">
        <v>509</v>
      </c>
      <c r="D123" s="198" t="s">
        <v>509</v>
      </c>
      <c r="E123" s="408">
        <v>1917367</v>
      </c>
      <c r="F123" s="409" t="s">
        <v>414</v>
      </c>
      <c r="G123" s="197" t="s">
        <v>100</v>
      </c>
      <c r="H123" s="198" t="s">
        <v>509</v>
      </c>
      <c r="I123" s="199" t="s">
        <v>509</v>
      </c>
      <c r="J123" s="201">
        <f>K123+L123+M123+N123+O123</f>
        <v>3000000</v>
      </c>
      <c r="K123" s="201"/>
      <c r="L123" s="201">
        <v>3000000</v>
      </c>
      <c r="M123" s="201"/>
      <c r="N123" s="201"/>
      <c r="O123" s="201"/>
    </row>
    <row r="124" spans="1:15" s="213" customFormat="1" ht="137.44999999999999" customHeight="1">
      <c r="A124" s="211">
        <v>1</v>
      </c>
      <c r="B124" s="231" t="s">
        <v>415</v>
      </c>
      <c r="C124" s="204" t="s">
        <v>366</v>
      </c>
      <c r="D124" s="209" t="s">
        <v>509</v>
      </c>
      <c r="E124" s="209" t="s">
        <v>509</v>
      </c>
      <c r="F124" s="209" t="s">
        <v>509</v>
      </c>
      <c r="G124" s="204" t="s">
        <v>100</v>
      </c>
      <c r="H124" s="209" t="s">
        <v>509</v>
      </c>
      <c r="I124" s="212" t="s">
        <v>509</v>
      </c>
      <c r="J124" s="200">
        <f>J125</f>
        <v>67042700</v>
      </c>
      <c r="K124" s="200">
        <f t="shared" ref="K124:O125" si="38">K125</f>
        <v>53300000</v>
      </c>
      <c r="L124" s="200">
        <f t="shared" si="38"/>
        <v>0</v>
      </c>
      <c r="M124" s="200">
        <f t="shared" si="38"/>
        <v>13742700</v>
      </c>
      <c r="N124" s="200">
        <f t="shared" si="38"/>
        <v>0</v>
      </c>
      <c r="O124" s="200">
        <f t="shared" si="38"/>
        <v>0</v>
      </c>
    </row>
    <row r="125" spans="1:15" ht="143.44999999999999" customHeight="1">
      <c r="A125" s="195">
        <v>1</v>
      </c>
      <c r="B125" s="206" t="s">
        <v>416</v>
      </c>
      <c r="C125" s="204" t="s">
        <v>405</v>
      </c>
      <c r="D125" s="198" t="s">
        <v>406</v>
      </c>
      <c r="E125" s="198" t="s">
        <v>509</v>
      </c>
      <c r="F125" s="198" t="s">
        <v>509</v>
      </c>
      <c r="G125" s="197" t="s">
        <v>100</v>
      </c>
      <c r="H125" s="198" t="s">
        <v>407</v>
      </c>
      <c r="I125" s="201">
        <v>169825690</v>
      </c>
      <c r="J125" s="200">
        <f>J126</f>
        <v>67042700</v>
      </c>
      <c r="K125" s="200">
        <f t="shared" si="38"/>
        <v>53300000</v>
      </c>
      <c r="L125" s="200">
        <f t="shared" si="38"/>
        <v>0</v>
      </c>
      <c r="M125" s="200">
        <f t="shared" si="38"/>
        <v>13742700</v>
      </c>
      <c r="N125" s="200">
        <f t="shared" si="38"/>
        <v>0</v>
      </c>
      <c r="O125" s="200">
        <f t="shared" si="38"/>
        <v>0</v>
      </c>
    </row>
    <row r="126" spans="1:15" ht="140.44999999999999" customHeight="1">
      <c r="A126" s="195">
        <v>0</v>
      </c>
      <c r="B126" s="206" t="s">
        <v>509</v>
      </c>
      <c r="C126" s="198" t="s">
        <v>509</v>
      </c>
      <c r="D126" s="198" t="s">
        <v>509</v>
      </c>
      <c r="E126" s="198" t="s">
        <v>281</v>
      </c>
      <c r="F126" s="197" t="s">
        <v>282</v>
      </c>
      <c r="G126" s="197" t="s">
        <v>100</v>
      </c>
      <c r="H126" s="198" t="s">
        <v>509</v>
      </c>
      <c r="I126" s="199" t="s">
        <v>509</v>
      </c>
      <c r="J126" s="201">
        <f>K126+L126+M126+N126+O126</f>
        <v>67042700</v>
      </c>
      <c r="K126" s="201">
        <f>25000000+51100000-23500000+700000</f>
        <v>53300000</v>
      </c>
      <c r="L126" s="201">
        <v>0</v>
      </c>
      <c r="M126" s="201">
        <v>13742700</v>
      </c>
      <c r="N126" s="201">
        <v>0</v>
      </c>
      <c r="O126" s="201">
        <v>0</v>
      </c>
    </row>
    <row r="127" spans="1:15" ht="143.44999999999999" customHeight="1">
      <c r="A127" s="195">
        <v>1</v>
      </c>
      <c r="B127" s="206" t="s">
        <v>417</v>
      </c>
      <c r="C127" s="209" t="s">
        <v>418</v>
      </c>
      <c r="D127" s="198" t="s">
        <v>509</v>
      </c>
      <c r="E127" s="198" t="s">
        <v>509</v>
      </c>
      <c r="F127" s="198" t="s">
        <v>509</v>
      </c>
      <c r="G127" s="197" t="s">
        <v>100</v>
      </c>
      <c r="H127" s="198" t="s">
        <v>509</v>
      </c>
      <c r="I127" s="199" t="s">
        <v>509</v>
      </c>
      <c r="J127" s="200">
        <f t="shared" ref="J127:O127" si="39">J128+J130</f>
        <v>28896418.5</v>
      </c>
      <c r="K127" s="200">
        <f t="shared" si="39"/>
        <v>20000000</v>
      </c>
      <c r="L127" s="200">
        <f t="shared" si="39"/>
        <v>0</v>
      </c>
      <c r="M127" s="200">
        <f t="shared" si="39"/>
        <v>8896418.5</v>
      </c>
      <c r="N127" s="200">
        <f t="shared" si="39"/>
        <v>0</v>
      </c>
      <c r="O127" s="200">
        <f t="shared" si="39"/>
        <v>0</v>
      </c>
    </row>
    <row r="128" spans="1:15" ht="140.44999999999999" customHeight="1">
      <c r="A128" s="195">
        <v>1</v>
      </c>
      <c r="B128" s="206" t="s">
        <v>419</v>
      </c>
      <c r="C128" s="197" t="s">
        <v>420</v>
      </c>
      <c r="D128" s="198" t="s">
        <v>421</v>
      </c>
      <c r="E128" s="198" t="s">
        <v>509</v>
      </c>
      <c r="F128" s="198" t="s">
        <v>509</v>
      </c>
      <c r="G128" s="197" t="s">
        <v>100</v>
      </c>
      <c r="H128" s="198" t="s">
        <v>422</v>
      </c>
      <c r="I128" s="201">
        <v>35120000</v>
      </c>
      <c r="J128" s="200">
        <f t="shared" ref="J128:O128" si="40">J129</f>
        <v>18896418.5</v>
      </c>
      <c r="K128" s="200">
        <f t="shared" si="40"/>
        <v>10000000</v>
      </c>
      <c r="L128" s="200">
        <f t="shared" si="40"/>
        <v>0</v>
      </c>
      <c r="M128" s="200">
        <f t="shared" si="40"/>
        <v>8896418.5</v>
      </c>
      <c r="N128" s="200">
        <f t="shared" si="40"/>
        <v>0</v>
      </c>
      <c r="O128" s="200">
        <f t="shared" si="40"/>
        <v>0</v>
      </c>
    </row>
    <row r="129" spans="1:15" ht="123" customHeight="1">
      <c r="A129" s="195">
        <v>0</v>
      </c>
      <c r="B129" s="206" t="s">
        <v>509</v>
      </c>
      <c r="C129" s="198" t="s">
        <v>509</v>
      </c>
      <c r="D129" s="198" t="s">
        <v>509</v>
      </c>
      <c r="E129" s="198" t="s">
        <v>283</v>
      </c>
      <c r="F129" s="197" t="s">
        <v>284</v>
      </c>
      <c r="G129" s="197" t="s">
        <v>100</v>
      </c>
      <c r="H129" s="198" t="s">
        <v>509</v>
      </c>
      <c r="I129" s="199" t="s">
        <v>509</v>
      </c>
      <c r="J129" s="201">
        <f>K129+L129+M129+N129+O129</f>
        <v>18896418.5</v>
      </c>
      <c r="K129" s="201">
        <f>10000000+10000000-10000000</f>
        <v>10000000</v>
      </c>
      <c r="L129" s="201">
        <v>0</v>
      </c>
      <c r="M129" s="201">
        <v>8896418.5</v>
      </c>
      <c r="N129" s="201">
        <v>0</v>
      </c>
      <c r="O129" s="201">
        <v>0</v>
      </c>
    </row>
    <row r="130" spans="1:15" ht="133.15" customHeight="1">
      <c r="A130" s="195"/>
      <c r="B130" s="231" t="s">
        <v>558</v>
      </c>
      <c r="C130" s="204" t="s">
        <v>254</v>
      </c>
      <c r="D130" s="209" t="s">
        <v>255</v>
      </c>
      <c r="E130" s="209" t="s">
        <v>509</v>
      </c>
      <c r="F130" s="209" t="s">
        <v>509</v>
      </c>
      <c r="G130" s="204" t="s">
        <v>100</v>
      </c>
      <c r="H130" s="209" t="s">
        <v>306</v>
      </c>
      <c r="I130" s="200">
        <v>42486845</v>
      </c>
      <c r="J130" s="200">
        <f t="shared" ref="J130:O130" si="41">J131</f>
        <v>10000000</v>
      </c>
      <c r="K130" s="200">
        <f t="shared" si="41"/>
        <v>10000000</v>
      </c>
      <c r="L130" s="200">
        <f t="shared" si="41"/>
        <v>0</v>
      </c>
      <c r="M130" s="200">
        <f t="shared" si="41"/>
        <v>0</v>
      </c>
      <c r="N130" s="200">
        <f t="shared" si="41"/>
        <v>0</v>
      </c>
      <c r="O130" s="200">
        <f t="shared" si="41"/>
        <v>0</v>
      </c>
    </row>
    <row r="131" spans="1:15" ht="123" customHeight="1">
      <c r="A131" s="195"/>
      <c r="B131" s="198" t="s">
        <v>509</v>
      </c>
      <c r="C131" s="198" t="s">
        <v>509</v>
      </c>
      <c r="D131" s="198" t="s">
        <v>509</v>
      </c>
      <c r="E131" s="198" t="s">
        <v>283</v>
      </c>
      <c r="F131" s="197" t="s">
        <v>284</v>
      </c>
      <c r="G131" s="197" t="s">
        <v>100</v>
      </c>
      <c r="H131" s="198" t="s">
        <v>509</v>
      </c>
      <c r="I131" s="199" t="s">
        <v>509</v>
      </c>
      <c r="J131" s="201">
        <f>K131+L131+M131+N131+O131</f>
        <v>10000000</v>
      </c>
      <c r="K131" s="201">
        <v>10000000</v>
      </c>
      <c r="L131" s="201">
        <v>0</v>
      </c>
      <c r="M131" s="201"/>
      <c r="N131" s="201">
        <v>0</v>
      </c>
      <c r="O131" s="201">
        <v>0</v>
      </c>
    </row>
    <row r="132" spans="1:15" ht="149.44999999999999" customHeight="1">
      <c r="A132" s="195">
        <v>1</v>
      </c>
      <c r="B132" s="206" t="s">
        <v>423</v>
      </c>
      <c r="C132" s="197" t="s">
        <v>400</v>
      </c>
      <c r="D132" s="198" t="s">
        <v>509</v>
      </c>
      <c r="E132" s="198" t="s">
        <v>509</v>
      </c>
      <c r="F132" s="198" t="s">
        <v>509</v>
      </c>
      <c r="G132" s="197" t="s">
        <v>100</v>
      </c>
      <c r="H132" s="198" t="s">
        <v>509</v>
      </c>
      <c r="I132" s="199" t="s">
        <v>509</v>
      </c>
      <c r="J132" s="200">
        <f t="shared" ref="J132:O133" si="42">J133</f>
        <v>1000000</v>
      </c>
      <c r="K132" s="200">
        <f t="shared" si="42"/>
        <v>1000000</v>
      </c>
      <c r="L132" s="200">
        <f t="shared" si="42"/>
        <v>0</v>
      </c>
      <c r="M132" s="200">
        <f t="shared" si="42"/>
        <v>0</v>
      </c>
      <c r="N132" s="200">
        <f t="shared" si="42"/>
        <v>0</v>
      </c>
      <c r="O132" s="200">
        <f t="shared" si="42"/>
        <v>0</v>
      </c>
    </row>
    <row r="133" spans="1:15" ht="150" customHeight="1">
      <c r="A133" s="195"/>
      <c r="B133" s="231" t="s">
        <v>424</v>
      </c>
      <c r="C133" s="204" t="s">
        <v>252</v>
      </c>
      <c r="D133" s="209" t="s">
        <v>253</v>
      </c>
      <c r="E133" s="209" t="s">
        <v>509</v>
      </c>
      <c r="F133" s="209" t="s">
        <v>509</v>
      </c>
      <c r="G133" s="204" t="s">
        <v>100</v>
      </c>
      <c r="H133" s="209" t="s">
        <v>306</v>
      </c>
      <c r="I133" s="200">
        <v>200841426</v>
      </c>
      <c r="J133" s="200">
        <f t="shared" si="42"/>
        <v>1000000</v>
      </c>
      <c r="K133" s="200">
        <f t="shared" si="42"/>
        <v>1000000</v>
      </c>
      <c r="L133" s="200">
        <f t="shared" si="42"/>
        <v>0</v>
      </c>
      <c r="M133" s="200">
        <f t="shared" si="42"/>
        <v>0</v>
      </c>
      <c r="N133" s="200">
        <f t="shared" si="42"/>
        <v>0</v>
      </c>
      <c r="O133" s="200">
        <f t="shared" si="42"/>
        <v>0</v>
      </c>
    </row>
    <row r="134" spans="1:15" ht="140.44999999999999" customHeight="1">
      <c r="A134" s="195"/>
      <c r="B134" s="198" t="s">
        <v>509</v>
      </c>
      <c r="C134" s="198" t="s">
        <v>509</v>
      </c>
      <c r="D134" s="198" t="s">
        <v>509</v>
      </c>
      <c r="E134" s="198" t="s">
        <v>402</v>
      </c>
      <c r="F134" s="197" t="s">
        <v>403</v>
      </c>
      <c r="G134" s="197" t="s">
        <v>100</v>
      </c>
      <c r="H134" s="198" t="s">
        <v>509</v>
      </c>
      <c r="I134" s="199" t="s">
        <v>509</v>
      </c>
      <c r="J134" s="201">
        <f>K134</f>
        <v>1000000</v>
      </c>
      <c r="K134" s="201">
        <f>24000000-23000000</f>
        <v>1000000</v>
      </c>
      <c r="L134" s="201"/>
      <c r="M134" s="201"/>
      <c r="N134" s="201"/>
      <c r="O134" s="201"/>
    </row>
    <row r="135" spans="1:15" ht="84" customHeight="1">
      <c r="A135" s="195"/>
      <c r="B135" s="231" t="s">
        <v>428</v>
      </c>
      <c r="C135" s="204" t="s">
        <v>301</v>
      </c>
      <c r="D135" s="209" t="s">
        <v>509</v>
      </c>
      <c r="E135" s="209" t="s">
        <v>509</v>
      </c>
      <c r="F135" s="209" t="s">
        <v>509</v>
      </c>
      <c r="G135" s="204" t="s">
        <v>118</v>
      </c>
      <c r="H135" s="209" t="s">
        <v>509</v>
      </c>
      <c r="I135" s="212" t="s">
        <v>509</v>
      </c>
      <c r="J135" s="200">
        <f>J136</f>
        <v>7992384</v>
      </c>
      <c r="K135" s="200">
        <f t="shared" ref="K135:O136" si="43">K136</f>
        <v>7992384</v>
      </c>
      <c r="L135" s="200">
        <f t="shared" si="43"/>
        <v>0</v>
      </c>
      <c r="M135" s="200">
        <f t="shared" si="43"/>
        <v>0</v>
      </c>
      <c r="N135" s="200">
        <f t="shared" si="43"/>
        <v>0</v>
      </c>
      <c r="O135" s="200">
        <f t="shared" si="43"/>
        <v>0</v>
      </c>
    </row>
    <row r="136" spans="1:15" s="213" customFormat="1" ht="112.15" customHeight="1">
      <c r="A136" s="211"/>
      <c r="B136" s="231" t="s">
        <v>530</v>
      </c>
      <c r="C136" s="313" t="s">
        <v>529</v>
      </c>
      <c r="D136" s="314" t="s">
        <v>577</v>
      </c>
      <c r="E136" s="209" t="s">
        <v>509</v>
      </c>
      <c r="F136" s="209" t="s">
        <v>509</v>
      </c>
      <c r="G136" s="204" t="s">
        <v>118</v>
      </c>
      <c r="H136" s="209" t="s">
        <v>357</v>
      </c>
      <c r="I136" s="200">
        <v>8200001</v>
      </c>
      <c r="J136" s="200">
        <f>J137</f>
        <v>7992384</v>
      </c>
      <c r="K136" s="200">
        <f t="shared" si="43"/>
        <v>7992384</v>
      </c>
      <c r="L136" s="200">
        <f t="shared" si="43"/>
        <v>0</v>
      </c>
      <c r="M136" s="200">
        <f t="shared" si="43"/>
        <v>0</v>
      </c>
      <c r="N136" s="200">
        <f t="shared" si="43"/>
        <v>0</v>
      </c>
      <c r="O136" s="200">
        <f t="shared" si="43"/>
        <v>0</v>
      </c>
    </row>
    <row r="137" spans="1:15" ht="102.6" customHeight="1">
      <c r="A137" s="195"/>
      <c r="B137" s="206" t="s">
        <v>509</v>
      </c>
      <c r="C137" s="198" t="s">
        <v>509</v>
      </c>
      <c r="D137" s="198" t="s">
        <v>509</v>
      </c>
      <c r="E137" s="406" t="s">
        <v>473</v>
      </c>
      <c r="F137" s="407" t="s">
        <v>274</v>
      </c>
      <c r="G137" s="197" t="s">
        <v>118</v>
      </c>
      <c r="H137" s="198" t="s">
        <v>509</v>
      </c>
      <c r="I137" s="199" t="s">
        <v>509</v>
      </c>
      <c r="J137" s="201">
        <f>K137+L137+M137+N137+O137</f>
        <v>7992384</v>
      </c>
      <c r="K137" s="201">
        <f>3000000+4992384</f>
        <v>7992384</v>
      </c>
      <c r="L137" s="201">
        <v>0</v>
      </c>
      <c r="M137" s="201">
        <v>0</v>
      </c>
      <c r="N137" s="201">
        <v>0</v>
      </c>
      <c r="O137" s="201">
        <v>0</v>
      </c>
    </row>
    <row r="138" spans="1:15" ht="105" customHeight="1">
      <c r="A138" s="195">
        <v>1</v>
      </c>
      <c r="B138" s="206" t="s">
        <v>434</v>
      </c>
      <c r="C138" s="197" t="s">
        <v>307</v>
      </c>
      <c r="D138" s="198" t="s">
        <v>509</v>
      </c>
      <c r="E138" s="198" t="s">
        <v>509</v>
      </c>
      <c r="F138" s="198" t="s">
        <v>509</v>
      </c>
      <c r="G138" s="197" t="s">
        <v>118</v>
      </c>
      <c r="H138" s="198" t="s">
        <v>509</v>
      </c>
      <c r="I138" s="199" t="s">
        <v>509</v>
      </c>
      <c r="J138" s="200">
        <f>J139</f>
        <v>3000000</v>
      </c>
      <c r="K138" s="200">
        <f t="shared" ref="K138:O139" si="44">K139</f>
        <v>3000000</v>
      </c>
      <c r="L138" s="200">
        <f t="shared" si="44"/>
        <v>0</v>
      </c>
      <c r="M138" s="200">
        <f t="shared" si="44"/>
        <v>0</v>
      </c>
      <c r="N138" s="200">
        <f t="shared" si="44"/>
        <v>0</v>
      </c>
      <c r="O138" s="200">
        <f t="shared" si="44"/>
        <v>0</v>
      </c>
    </row>
    <row r="139" spans="1:15" ht="130.15" customHeight="1">
      <c r="A139" s="195">
        <v>1</v>
      </c>
      <c r="B139" s="206" t="s">
        <v>435</v>
      </c>
      <c r="C139" s="204" t="s">
        <v>425</v>
      </c>
      <c r="D139" s="198" t="s">
        <v>426</v>
      </c>
      <c r="E139" s="198" t="s">
        <v>509</v>
      </c>
      <c r="F139" s="198" t="s">
        <v>509</v>
      </c>
      <c r="G139" s="197" t="s">
        <v>118</v>
      </c>
      <c r="H139" s="198" t="s">
        <v>269</v>
      </c>
      <c r="I139" s="201">
        <v>3108515</v>
      </c>
      <c r="J139" s="200">
        <f>J140</f>
        <v>3000000</v>
      </c>
      <c r="K139" s="200">
        <f t="shared" si="44"/>
        <v>3000000</v>
      </c>
      <c r="L139" s="200">
        <f t="shared" si="44"/>
        <v>0</v>
      </c>
      <c r="M139" s="200">
        <f t="shared" si="44"/>
        <v>0</v>
      </c>
      <c r="N139" s="200">
        <f t="shared" si="44"/>
        <v>0</v>
      </c>
      <c r="O139" s="200">
        <f t="shared" si="44"/>
        <v>0</v>
      </c>
    </row>
    <row r="140" spans="1:15" ht="124.15" customHeight="1">
      <c r="A140" s="195">
        <v>0</v>
      </c>
      <c r="B140" s="206" t="s">
        <v>509</v>
      </c>
      <c r="C140" s="198" t="s">
        <v>509</v>
      </c>
      <c r="D140" s="198" t="s">
        <v>509</v>
      </c>
      <c r="E140" s="198" t="s">
        <v>427</v>
      </c>
      <c r="F140" s="197" t="s">
        <v>311</v>
      </c>
      <c r="G140" s="197" t="s">
        <v>118</v>
      </c>
      <c r="H140" s="198" t="s">
        <v>509</v>
      </c>
      <c r="I140" s="199" t="s">
        <v>509</v>
      </c>
      <c r="J140" s="201">
        <f>K140+L140+M140+N140+O140</f>
        <v>3000000</v>
      </c>
      <c r="K140" s="201">
        <f>2000000+1100000-100000</f>
        <v>3000000</v>
      </c>
      <c r="L140" s="201">
        <v>0</v>
      </c>
      <c r="M140" s="201">
        <v>0</v>
      </c>
      <c r="N140" s="201">
        <v>0</v>
      </c>
      <c r="O140" s="201">
        <v>0</v>
      </c>
    </row>
    <row r="141" spans="1:15" ht="82.15" customHeight="1">
      <c r="A141" s="195">
        <v>1</v>
      </c>
      <c r="B141" s="206" t="s">
        <v>531</v>
      </c>
      <c r="C141" s="204" t="s">
        <v>418</v>
      </c>
      <c r="D141" s="198" t="s">
        <v>509</v>
      </c>
      <c r="E141" s="198" t="s">
        <v>509</v>
      </c>
      <c r="F141" s="198" t="s">
        <v>509</v>
      </c>
      <c r="G141" s="197" t="s">
        <v>191</v>
      </c>
      <c r="H141" s="198" t="s">
        <v>509</v>
      </c>
      <c r="I141" s="199" t="s">
        <v>509</v>
      </c>
      <c r="J141" s="200">
        <f>J142</f>
        <v>11430000</v>
      </c>
      <c r="K141" s="200">
        <f t="shared" ref="K141:O142" si="45">K142</f>
        <v>11430000</v>
      </c>
      <c r="L141" s="200">
        <f t="shared" si="45"/>
        <v>0</v>
      </c>
      <c r="M141" s="200">
        <f t="shared" si="45"/>
        <v>0</v>
      </c>
      <c r="N141" s="200">
        <f t="shared" si="45"/>
        <v>0</v>
      </c>
      <c r="O141" s="200">
        <f t="shared" si="45"/>
        <v>0</v>
      </c>
    </row>
    <row r="142" spans="1:15" ht="105" customHeight="1">
      <c r="A142" s="195">
        <v>1</v>
      </c>
      <c r="B142" s="206" t="s">
        <v>532</v>
      </c>
      <c r="C142" s="204" t="s">
        <v>436</v>
      </c>
      <c r="D142" s="198" t="s">
        <v>437</v>
      </c>
      <c r="E142" s="198" t="s">
        <v>509</v>
      </c>
      <c r="F142" s="198" t="s">
        <v>509</v>
      </c>
      <c r="G142" s="197" t="s">
        <v>191</v>
      </c>
      <c r="H142" s="198" t="s">
        <v>310</v>
      </c>
      <c r="I142" s="201">
        <v>11555560</v>
      </c>
      <c r="J142" s="200">
        <f>J143</f>
        <v>11430000</v>
      </c>
      <c r="K142" s="200">
        <f t="shared" si="45"/>
        <v>11430000</v>
      </c>
      <c r="L142" s="200">
        <f t="shared" si="45"/>
        <v>0</v>
      </c>
      <c r="M142" s="200">
        <f t="shared" si="45"/>
        <v>0</v>
      </c>
      <c r="N142" s="200">
        <f t="shared" si="45"/>
        <v>0</v>
      </c>
      <c r="O142" s="200">
        <f t="shared" si="45"/>
        <v>0</v>
      </c>
    </row>
    <row r="143" spans="1:15" ht="96.6" customHeight="1">
      <c r="A143" s="195">
        <v>0</v>
      </c>
      <c r="B143" s="206" t="s">
        <v>509</v>
      </c>
      <c r="C143" s="198" t="s">
        <v>509</v>
      </c>
      <c r="D143" s="198" t="s">
        <v>509</v>
      </c>
      <c r="E143" s="198" t="s">
        <v>438</v>
      </c>
      <c r="F143" s="197" t="s">
        <v>284</v>
      </c>
      <c r="G143" s="197" t="s">
        <v>191</v>
      </c>
      <c r="H143" s="198" t="s">
        <v>509</v>
      </c>
      <c r="I143" s="199" t="s">
        <v>509</v>
      </c>
      <c r="J143" s="201">
        <f>K143+L143+M143+N143+O143</f>
        <v>11430000</v>
      </c>
      <c r="K143" s="201">
        <f>10000000+1430000</f>
        <v>11430000</v>
      </c>
      <c r="L143" s="201">
        <v>0</v>
      </c>
      <c r="M143" s="201">
        <v>0</v>
      </c>
      <c r="N143" s="201">
        <v>0</v>
      </c>
      <c r="O143" s="201">
        <v>0</v>
      </c>
    </row>
    <row r="144" spans="1:15" ht="32.450000000000003" customHeight="1">
      <c r="A144" s="195">
        <v>1</v>
      </c>
      <c r="B144" s="206" t="s">
        <v>509</v>
      </c>
      <c r="C144" s="198" t="s">
        <v>509</v>
      </c>
      <c r="D144" s="198" t="s">
        <v>509</v>
      </c>
      <c r="E144" s="198" t="s">
        <v>509</v>
      </c>
      <c r="F144" s="198" t="s">
        <v>509</v>
      </c>
      <c r="G144" s="198" t="s">
        <v>509</v>
      </c>
      <c r="H144" s="198" t="s">
        <v>509</v>
      </c>
      <c r="I144" s="199" t="s">
        <v>539</v>
      </c>
      <c r="J144" s="200">
        <f t="shared" ref="J144:O144" si="46">J10+J20+J33+J38+J43+J85+J106+J109+J114+J117+J120+J124+J127+J132+J135+J138+J141</f>
        <v>658570813.59000003</v>
      </c>
      <c r="K144" s="200">
        <f t="shared" si="46"/>
        <v>332137698.09000003</v>
      </c>
      <c r="L144" s="200">
        <f t="shared" si="46"/>
        <v>121095697</v>
      </c>
      <c r="M144" s="200">
        <f t="shared" si="46"/>
        <v>205337418.5</v>
      </c>
      <c r="N144" s="200">
        <f t="shared" si="46"/>
        <v>0</v>
      </c>
      <c r="O144" s="200">
        <f t="shared" si="46"/>
        <v>0</v>
      </c>
    </row>
    <row r="145" spans="2:15">
      <c r="B145" s="232"/>
      <c r="J145" s="270"/>
      <c r="K145" s="270"/>
      <c r="L145" s="270"/>
      <c r="M145" s="270"/>
      <c r="N145" s="180">
        <v>0</v>
      </c>
      <c r="O145" s="180">
        <v>0</v>
      </c>
    </row>
    <row r="146" spans="2:15" ht="78.599999999999994" customHeight="1">
      <c r="B146" s="232"/>
      <c r="C146" s="433" t="s">
        <v>256</v>
      </c>
      <c r="D146" s="433"/>
      <c r="E146" s="433"/>
      <c r="F146" s="433"/>
      <c r="G146" s="205"/>
      <c r="H146" s="267"/>
      <c r="I146" s="267"/>
      <c r="J146" s="268"/>
      <c r="K146" s="267"/>
      <c r="L146" s="205" t="s">
        <v>460</v>
      </c>
      <c r="M146" s="267"/>
      <c r="N146" s="267"/>
      <c r="O146" s="267"/>
    </row>
    <row r="147" spans="2:15" ht="18">
      <c r="B147" s="232"/>
      <c r="J147" s="403"/>
      <c r="K147" s="403"/>
      <c r="L147" s="403"/>
      <c r="M147" s="403"/>
      <c r="N147" s="403">
        <f>N145-N144</f>
        <v>0</v>
      </c>
      <c r="O147" s="403">
        <f>O145-O144</f>
        <v>0</v>
      </c>
    </row>
    <row r="148" spans="2:15">
      <c r="B148" s="232"/>
      <c r="J148" s="270"/>
      <c r="K148" s="270"/>
      <c r="L148" s="270"/>
      <c r="N148" s="180">
        <v>0</v>
      </c>
      <c r="O148" s="180">
        <v>0</v>
      </c>
    </row>
    <row r="149" spans="2:15">
      <c r="B149" s="232"/>
      <c r="J149" s="270"/>
      <c r="K149" s="270"/>
      <c r="L149" s="270"/>
      <c r="M149" s="270"/>
      <c r="N149" s="270">
        <f>N147+N148</f>
        <v>0</v>
      </c>
    </row>
    <row r="150" spans="2:15">
      <c r="B150" s="232"/>
    </row>
    <row r="151" spans="2:15">
      <c r="B151" s="232"/>
    </row>
    <row r="152" spans="2:15">
      <c r="B152" s="232"/>
    </row>
    <row r="153" spans="2:15">
      <c r="B153" s="232"/>
    </row>
    <row r="154" spans="2:15">
      <c r="B154" s="232"/>
    </row>
    <row r="155" spans="2:15">
      <c r="B155" s="232"/>
    </row>
    <row r="156" spans="2:15">
      <c r="B156" s="232"/>
    </row>
  </sheetData>
  <mergeCells count="15">
    <mergeCell ref="D7:D8"/>
    <mergeCell ref="E7:E8"/>
    <mergeCell ref="F7:F8"/>
    <mergeCell ref="G7:G8"/>
    <mergeCell ref="H7:H8"/>
    <mergeCell ref="I7:I8"/>
    <mergeCell ref="J7:J8"/>
    <mergeCell ref="K7:O7"/>
    <mergeCell ref="C146:F146"/>
    <mergeCell ref="M3:N3"/>
    <mergeCell ref="B4:O4"/>
    <mergeCell ref="B5:C5"/>
    <mergeCell ref="B6:C6"/>
    <mergeCell ref="B7:B8"/>
    <mergeCell ref="C7:C8"/>
  </mergeCells>
  <conditionalFormatting sqref="H35 D69:D70 H37 C50:C64 C47 C66:C67 C135 C117 C16:C44 C10:C14 C71:C87">
    <cfRule type="expression" dxfId="147" priority="62" stopIfTrue="1">
      <formula>A10=1</formula>
    </cfRule>
  </conditionalFormatting>
  <conditionalFormatting sqref="C69:C70 B27 B29 B31 B33:B34 B36 B38:B39 B41 B10:B11 B43:B44 B47 B50:B73 B120:B130 B132:B133 B16:B25 B13:B14 B106:B118 B75:B103 B135:B144">
    <cfRule type="expression" dxfId="146" priority="63" stopIfTrue="1">
      <formula>A10=1</formula>
    </cfRule>
  </conditionalFormatting>
  <conditionalFormatting sqref="I35 E69:E70 I37 I39 I41 D47 D50:D55 D57:D67 D103 D16:D44 D10:D14 D71:D82 D84:D101 D106:D144">
    <cfRule type="expression" dxfId="145" priority="64" stopIfTrue="1">
      <formula>A10=1</formula>
    </cfRule>
  </conditionalFormatting>
  <conditionalFormatting sqref="E59 E53 E56 E20:E44 E50 E47 E68:F68 E65:E67 E120:E136 E16:E18 E10:E14 E71:E87 E138:E144">
    <cfRule type="expression" dxfId="144" priority="65" stopIfTrue="1">
      <formula>A10=1</formula>
    </cfRule>
  </conditionalFormatting>
  <conditionalFormatting sqref="H33:I33 F53 F56 F59 F20:F44 G45:I46 F50 F47 G48:I49 F65:F67 F120:F136 F62 F16:F18 F10:F14 F69:F87 F138:F144">
    <cfRule type="expression" dxfId="143" priority="66" stopIfTrue="1">
      <formula>A10=1</formula>
    </cfRule>
  </conditionalFormatting>
  <conditionalFormatting sqref="H34 I40 H36 I42 H38:I38 H39:H44 H47 H103 H16:H32 H10:H14 H106:H135 H50:H85 H87:H101 H137:H144">
    <cfRule type="expression" dxfId="142" priority="67" stopIfTrue="1">
      <formula>A10=1</formula>
    </cfRule>
  </conditionalFormatting>
  <conditionalFormatting sqref="I36 I34 I43 I51:I52 I54:I55 I57:I58 I60:I61 I103 I16:I32 I10:I14 I106:I135 I63:I82 I84:I91 I137:I144 I93:I101">
    <cfRule type="expression" dxfId="141" priority="68" stopIfTrue="1">
      <formula>A10=1</formula>
    </cfRule>
  </conditionalFormatting>
  <conditionalFormatting sqref="K90:N90 J27:L27 K35 K36:M36 K113 K11:L11 K75:O75 K77:O77 K79:O79 K81:O81 K83:O83 K88:O88 K92:O92 K94:O94 K96:N96 K98:O98 K100:O100 K106:O107 K109:O110 K112:O112 K114:O115 K124:O125 K138:O139 K141:O142 K73:M73 K111 K120:O121 K39:N39 K33:M33 K40 K41:M41 K38:M38 K12 J29:N29 J34:N34 K102:O102 J30:J33 J28 K127:O128 K20:O21 K65:N65 K10:O10 J16:O16 J18:O18 J17 J19:J26 K23:O23 K130:O130 K132:O133 K61:O62 K52:O53 K55:O56 K58:O59 K71:O71 K64:O64 K68:O68 K117:O118 K135:O136 J10:J14 K13:O13 J35:J103 J106:J144 K144:O144 K43:O50 K85:O86">
    <cfRule type="expression" dxfId="140" priority="69" stopIfTrue="1">
      <formula>A10=1</formula>
    </cfRule>
  </conditionalFormatting>
  <conditionalFormatting sqref="K37 K76 K78 K80 K82 K84 K137 K89 K91 K93 K95 K97 K99 K66:K67 K108 K122:K123 K119 K129 K140 K143 K74 K28 K22 K69:K70 K42 K72 K30:K32 K103 K63 K17 K19 K24:K26 K131 K51 K54 K57 K60 K101 K116 K126 K134 K87 K14">
    <cfRule type="expression" dxfId="139" priority="70" stopIfTrue="1">
      <formula>A14=1</formula>
    </cfRule>
  </conditionalFormatting>
  <conditionalFormatting sqref="L37 L22 L76 L78 L80 L82 L84 L137 L89 L91 L93 L95 L97 L99 L66:L67 L108 L111 L113 L12 L122:L123 L119 L129 L140 L143 L28 L30:L32 L35 L69:L70 L42 L40 L72 L74 L103 L63 L17 L19 L24:L26 L131 L51 L54 L57 L60 L101 L116 L126 L134 L87 L14">
    <cfRule type="expression" dxfId="138" priority="71" stopIfTrue="1">
      <formula>A12=1</formula>
    </cfRule>
  </conditionalFormatting>
  <conditionalFormatting sqref="M22 M76 M78 M80 M82 M84 M137 M89 M91 M93 M95 M97 M99 M66:M67 M108 M111 M113 M37 M122:M123 M119 M129 M140 M143 M30:M32 M35 M69:M70 M42 M40 M72 M74 M103 M63 M17 M19 M24:M28 M131 M11:M12 M51 M54 M57 M60 M101 M116 M126 M134 M87 M14">
    <cfRule type="expression" dxfId="137" priority="72" stopIfTrue="1">
      <formula>A11=1</formula>
    </cfRule>
  </conditionalFormatting>
  <conditionalFormatting sqref="N40:N42 N22 N72:N74 N76 N78 N80 N82 N84 N137 N89 N91 N93 N95 N97 N99 N66:N67 N108 N111 N113 N122:N123 N119 N129 N140 N143 N30:N33 N69:N70 N35:N38 N103 N63 N17 N19 N24:N28 N131 N11:N12 N51 N54 N57 N60 N101 N116 N126 N134 N87 N14">
    <cfRule type="expression" dxfId="136" priority="73" stopIfTrue="1">
      <formula>A11=1</formula>
    </cfRule>
  </conditionalFormatting>
  <conditionalFormatting sqref="O72:O74 O76 O78 O80 O82 O84 O137 O89:O91 O93 O95:O97 O99 O69:O70 O108 O111 O113 O22 O122:O123 O119 O129 O140 O143 O103 O17 O19 O24:O42 O131 O11:O12 O51 O54 O57 O60 O63 O65:O67 O101 O116 O126 O134 O87 O14">
    <cfRule type="expression" dxfId="135" priority="74" stopIfTrue="1">
      <formula>A11=1</formula>
    </cfRule>
  </conditionalFormatting>
  <conditionalFormatting sqref="C141:C144">
    <cfRule type="expression" dxfId="134" priority="75" stopIfTrue="1">
      <formula>A148=1</formula>
    </cfRule>
  </conditionalFormatting>
  <conditionalFormatting sqref="C130:C131">
    <cfRule type="expression" dxfId="133" priority="76" stopIfTrue="1">
      <formula>A142=1</formula>
    </cfRule>
  </conditionalFormatting>
  <conditionalFormatting sqref="G47 G16:G44 G10:G14 G50:G103 G106:G144">
    <cfRule type="expression" dxfId="132" priority="77" stopIfTrue="1">
      <formula>A10=1</formula>
    </cfRule>
  </conditionalFormatting>
  <conditionalFormatting sqref="C106:C116 C92:C101">
    <cfRule type="expression" dxfId="131" priority="78" stopIfTrue="1">
      <formula>A94=1</formula>
    </cfRule>
  </conditionalFormatting>
  <conditionalFormatting sqref="C127:C129">
    <cfRule type="expression" dxfId="130" priority="79" stopIfTrue="1">
      <formula>A140=1</formula>
    </cfRule>
  </conditionalFormatting>
  <conditionalFormatting sqref="C132:C134">
    <cfRule type="expression" dxfId="129" priority="80" stopIfTrue="1">
      <formula>A121=1</formula>
    </cfRule>
  </conditionalFormatting>
  <conditionalFormatting sqref="E19">
    <cfRule type="expression" dxfId="128" priority="81" stopIfTrue="1">
      <formula>#REF!=1</formula>
    </cfRule>
  </conditionalFormatting>
  <conditionalFormatting sqref="C103">
    <cfRule type="expression" dxfId="127" priority="82" stopIfTrue="1">
      <formula>#REF!=1</formula>
    </cfRule>
  </conditionalFormatting>
  <conditionalFormatting sqref="C118:C119 B119 C136:C137">
    <cfRule type="expression" dxfId="126" priority="83" stopIfTrue="1">
      <formula>#REF!=1</formula>
    </cfRule>
  </conditionalFormatting>
  <conditionalFormatting sqref="I47">
    <cfRule type="expression" dxfId="125" priority="61" stopIfTrue="1">
      <formula>A47=1</formula>
    </cfRule>
  </conditionalFormatting>
  <conditionalFormatting sqref="I44">
    <cfRule type="expression" dxfId="124" priority="60" stopIfTrue="1">
      <formula>A44=1</formula>
    </cfRule>
  </conditionalFormatting>
  <conditionalFormatting sqref="I50">
    <cfRule type="expression" dxfId="123" priority="59" stopIfTrue="1">
      <formula>A50=1</formula>
    </cfRule>
  </conditionalFormatting>
  <conditionalFormatting sqref="I53">
    <cfRule type="expression" dxfId="122" priority="58" stopIfTrue="1">
      <formula>A53=1</formula>
    </cfRule>
  </conditionalFormatting>
  <conditionalFormatting sqref="I56">
    <cfRule type="expression" dxfId="121" priority="57" stopIfTrue="1">
      <formula>A56=1</formula>
    </cfRule>
  </conditionalFormatting>
  <conditionalFormatting sqref="D56">
    <cfRule type="expression" dxfId="120" priority="56" stopIfTrue="1">
      <formula>A56=1</formula>
    </cfRule>
  </conditionalFormatting>
  <conditionalFormatting sqref="I59">
    <cfRule type="expression" dxfId="119" priority="55" stopIfTrue="1">
      <formula>A59=1</formula>
    </cfRule>
  </conditionalFormatting>
  <conditionalFormatting sqref="I62">
    <cfRule type="expression" dxfId="118" priority="54" stopIfTrue="1">
      <formula>A62=1</formula>
    </cfRule>
  </conditionalFormatting>
  <conditionalFormatting sqref="C88:C91">
    <cfRule type="expression" dxfId="117" priority="84" stopIfTrue="1">
      <formula>A89=1</formula>
    </cfRule>
  </conditionalFormatting>
  <conditionalFormatting sqref="E88:E90 E92 E94 E96 E98 E100:E102 E106:E107 E109:E112 E114:E118">
    <cfRule type="expression" dxfId="116" priority="85" stopIfTrue="1">
      <formula>A89=1</formula>
    </cfRule>
  </conditionalFormatting>
  <conditionalFormatting sqref="F88:F90 F92 F94 F96 F98 F100:F102 F106:F107 F109:F112 F114:F118">
    <cfRule type="expression" dxfId="115" priority="86" stopIfTrue="1">
      <formula>A89=1</formula>
    </cfRule>
  </conditionalFormatting>
  <conditionalFormatting sqref="H102">
    <cfRule type="expression" dxfId="114" priority="53" stopIfTrue="1">
      <formula>A102=1</formula>
    </cfRule>
  </conditionalFormatting>
  <conditionalFormatting sqref="I102">
    <cfRule type="expression" dxfId="113" priority="52" stopIfTrue="1">
      <formula>A102=1</formula>
    </cfRule>
  </conditionalFormatting>
  <conditionalFormatting sqref="D102">
    <cfRule type="expression" dxfId="112" priority="51" stopIfTrue="1">
      <formula>A102=1</formula>
    </cfRule>
  </conditionalFormatting>
  <conditionalFormatting sqref="H86">
    <cfRule type="expression" dxfId="111" priority="50" stopIfTrue="1">
      <formula>A86=1</formula>
    </cfRule>
  </conditionalFormatting>
  <conditionalFormatting sqref="B12 B26 B28 B32 B30 B35 B37 B40 B42 B74">
    <cfRule type="expression" dxfId="110" priority="87" stopIfTrue="1">
      <formula>XEY12=1</formula>
    </cfRule>
  </conditionalFormatting>
  <conditionalFormatting sqref="B48:C49 B45:C46">
    <cfRule type="expression" dxfId="109" priority="88" stopIfTrue="1">
      <formula>XEW45=1</formula>
    </cfRule>
  </conditionalFormatting>
  <conditionalFormatting sqref="D48:D49 E62 D45:D46">
    <cfRule type="expression" dxfId="108" priority="89" stopIfTrue="1">
      <formula>XEX45=1</formula>
    </cfRule>
  </conditionalFormatting>
  <conditionalFormatting sqref="B131">
    <cfRule type="expression" dxfId="107" priority="90" stopIfTrue="1">
      <formula>XEY143=1</formula>
    </cfRule>
  </conditionalFormatting>
  <conditionalFormatting sqref="B134">
    <cfRule type="expression" dxfId="106" priority="91" stopIfTrue="1">
      <formula>XEY123=1</formula>
    </cfRule>
  </conditionalFormatting>
  <conditionalFormatting sqref="H136">
    <cfRule type="expression" dxfId="105" priority="49" stopIfTrue="1">
      <formula>A136=1</formula>
    </cfRule>
  </conditionalFormatting>
  <conditionalFormatting sqref="I136">
    <cfRule type="expression" dxfId="104" priority="48" stopIfTrue="1">
      <formula>A136=1</formula>
    </cfRule>
  </conditionalFormatting>
  <conditionalFormatting sqref="D15">
    <cfRule type="expression" dxfId="103" priority="39" stopIfTrue="1">
      <formula>A15=1</formula>
    </cfRule>
  </conditionalFormatting>
  <conditionalFormatting sqref="F15">
    <cfRule type="expression" dxfId="102" priority="40" stopIfTrue="1">
      <formula>A15=1</formula>
    </cfRule>
  </conditionalFormatting>
  <conditionalFormatting sqref="H15">
    <cfRule type="expression" dxfId="101" priority="38" stopIfTrue="1">
      <formula>A15=1</formula>
    </cfRule>
  </conditionalFormatting>
  <conditionalFormatting sqref="I15">
    <cfRule type="expression" dxfId="100" priority="34" stopIfTrue="1">
      <formula>A15=1</formula>
    </cfRule>
  </conditionalFormatting>
  <conditionalFormatting sqref="J15">
    <cfRule type="expression" dxfId="99" priority="35" stopIfTrue="1">
      <formula>A15=1</formula>
    </cfRule>
  </conditionalFormatting>
  <conditionalFormatting sqref="K15">
    <cfRule type="expression" dxfId="98" priority="42" stopIfTrue="1">
      <formula>A15=1</formula>
    </cfRule>
  </conditionalFormatting>
  <conditionalFormatting sqref="L15">
    <cfRule type="expression" dxfId="97" priority="43" stopIfTrue="1">
      <formula>A15=1</formula>
    </cfRule>
  </conditionalFormatting>
  <conditionalFormatting sqref="M15">
    <cfRule type="expression" dxfId="96" priority="44" stopIfTrue="1">
      <formula>A15=1</formula>
    </cfRule>
  </conditionalFormatting>
  <conditionalFormatting sqref="N15">
    <cfRule type="expression" dxfId="95" priority="45" stopIfTrue="1">
      <formula>A15=1</formula>
    </cfRule>
  </conditionalFormatting>
  <conditionalFormatting sqref="O15">
    <cfRule type="expression" dxfId="94" priority="46" stopIfTrue="1">
      <formula>A15=1</formula>
    </cfRule>
  </conditionalFormatting>
  <conditionalFormatting sqref="E15">
    <cfRule type="expression" dxfId="93" priority="36" stopIfTrue="1">
      <formula>A15=1</formula>
    </cfRule>
  </conditionalFormatting>
  <conditionalFormatting sqref="B15">
    <cfRule type="expression" dxfId="92" priority="41" stopIfTrue="1">
      <formula>A15=1</formula>
    </cfRule>
  </conditionalFormatting>
  <conditionalFormatting sqref="G15">
    <cfRule type="expression" dxfId="91" priority="37" stopIfTrue="1">
      <formula>A15=1</formula>
    </cfRule>
  </conditionalFormatting>
  <conditionalFormatting sqref="C15">
    <cfRule type="expression" dxfId="90" priority="47" stopIfTrue="1">
      <formula>XFB16=1</formula>
    </cfRule>
  </conditionalFormatting>
  <conditionalFormatting sqref="E91">
    <cfRule type="expression" dxfId="89" priority="30" stopIfTrue="1">
      <formula>A91=1</formula>
    </cfRule>
  </conditionalFormatting>
  <conditionalFormatting sqref="F91">
    <cfRule type="expression" dxfId="88" priority="31" stopIfTrue="1">
      <formula>A91=1</formula>
    </cfRule>
  </conditionalFormatting>
  <conditionalFormatting sqref="E93">
    <cfRule type="expression" dxfId="87" priority="28" stopIfTrue="1">
      <formula>A93=1</formula>
    </cfRule>
  </conditionalFormatting>
  <conditionalFormatting sqref="F93">
    <cfRule type="expression" dxfId="86" priority="29" stopIfTrue="1">
      <formula>A93=1</formula>
    </cfRule>
  </conditionalFormatting>
  <conditionalFormatting sqref="E95">
    <cfRule type="expression" dxfId="85" priority="26" stopIfTrue="1">
      <formula>A95=1</formula>
    </cfRule>
  </conditionalFormatting>
  <conditionalFormatting sqref="F95">
    <cfRule type="expression" dxfId="84" priority="27" stopIfTrue="1">
      <formula>A95=1</formula>
    </cfRule>
  </conditionalFormatting>
  <conditionalFormatting sqref="E97">
    <cfRule type="expression" dxfId="83" priority="24" stopIfTrue="1">
      <formula>A97=1</formula>
    </cfRule>
  </conditionalFormatting>
  <conditionalFormatting sqref="F97">
    <cfRule type="expression" dxfId="82" priority="25" stopIfTrue="1">
      <formula>A97=1</formula>
    </cfRule>
  </conditionalFormatting>
  <conditionalFormatting sqref="E99">
    <cfRule type="expression" dxfId="81" priority="20" stopIfTrue="1">
      <formula>A99=1</formula>
    </cfRule>
  </conditionalFormatting>
  <conditionalFormatting sqref="F99">
    <cfRule type="expression" dxfId="80" priority="21" stopIfTrue="1">
      <formula>A99=1</formula>
    </cfRule>
  </conditionalFormatting>
  <conditionalFormatting sqref="E103">
    <cfRule type="expression" dxfId="79" priority="18" stopIfTrue="1">
      <formula>A103=1</formula>
    </cfRule>
  </conditionalFormatting>
  <conditionalFormatting sqref="F103">
    <cfRule type="expression" dxfId="78" priority="19" stopIfTrue="1">
      <formula>A103=1</formula>
    </cfRule>
  </conditionalFormatting>
  <conditionalFormatting sqref="B104:B105">
    <cfRule type="expression" dxfId="77" priority="4" stopIfTrue="1">
      <formula>A104=1</formula>
    </cfRule>
  </conditionalFormatting>
  <conditionalFormatting sqref="D104:D105">
    <cfRule type="expression" dxfId="76" priority="5" stopIfTrue="1">
      <formula>A104=1</formula>
    </cfRule>
  </conditionalFormatting>
  <conditionalFormatting sqref="E105">
    <cfRule type="expression" dxfId="75" priority="6" stopIfTrue="1">
      <formula>A105=1</formula>
    </cfRule>
  </conditionalFormatting>
  <conditionalFormatting sqref="F105">
    <cfRule type="expression" dxfId="74" priority="7" stopIfTrue="1">
      <formula>A105=1</formula>
    </cfRule>
  </conditionalFormatting>
  <conditionalFormatting sqref="H104:H105">
    <cfRule type="expression" dxfId="73" priority="8" stopIfTrue="1">
      <formula>A104=1</formula>
    </cfRule>
  </conditionalFormatting>
  <conditionalFormatting sqref="I104:I105">
    <cfRule type="expression" dxfId="72" priority="9" stopIfTrue="1">
      <formula>A104=1</formula>
    </cfRule>
  </conditionalFormatting>
  <conditionalFormatting sqref="J104:J105 K104:N104">
    <cfRule type="expression" dxfId="71" priority="10" stopIfTrue="1">
      <formula>A104=1</formula>
    </cfRule>
  </conditionalFormatting>
  <conditionalFormatting sqref="K105">
    <cfRule type="expression" dxfId="70" priority="11" stopIfTrue="1">
      <formula>A105=1</formula>
    </cfRule>
  </conditionalFormatting>
  <conditionalFormatting sqref="L105">
    <cfRule type="expression" dxfId="69" priority="12" stopIfTrue="1">
      <formula>A105=1</formula>
    </cfRule>
  </conditionalFormatting>
  <conditionalFormatting sqref="M105">
    <cfRule type="expression" dxfId="68" priority="13" stopIfTrue="1">
      <formula>A105=1</formula>
    </cfRule>
  </conditionalFormatting>
  <conditionalFormatting sqref="N105">
    <cfRule type="expression" dxfId="67" priority="14" stopIfTrue="1">
      <formula>A105=1</formula>
    </cfRule>
  </conditionalFormatting>
  <conditionalFormatting sqref="O104:O105">
    <cfRule type="expression" dxfId="66" priority="15" stopIfTrue="1">
      <formula>A104=1</formula>
    </cfRule>
  </conditionalFormatting>
  <conditionalFormatting sqref="G104:G105">
    <cfRule type="expression" dxfId="65" priority="16" stopIfTrue="1">
      <formula>A104=1</formula>
    </cfRule>
  </conditionalFormatting>
  <conditionalFormatting sqref="C105">
    <cfRule type="expression" dxfId="64" priority="17" stopIfTrue="1">
      <formula>A108=1</formula>
    </cfRule>
  </conditionalFormatting>
  <conditionalFormatting sqref="E104">
    <cfRule type="expression" dxfId="63" priority="2" stopIfTrue="1">
      <formula>A105=1</formula>
    </cfRule>
  </conditionalFormatting>
  <conditionalFormatting sqref="F104">
    <cfRule type="expression" dxfId="62" priority="3" stopIfTrue="1">
      <formula>A105=1</formula>
    </cfRule>
  </conditionalFormatting>
  <conditionalFormatting sqref="C138:C140">
    <cfRule type="expression" dxfId="61" priority="167" stopIfTrue="1">
      <formula>A142=1</formula>
    </cfRule>
  </conditionalFormatting>
  <conditionalFormatting sqref="I92">
    <cfRule type="expression" dxfId="60" priority="1" stopIfTrue="1">
      <formula>A92=1</formula>
    </cfRule>
  </conditionalFormatting>
  <hyperlinks>
    <hyperlink ref="F45" r:id="rId1" location="n8" display="https://zakon.rada.gov.ua/rada/show/988-2016-%D1%80 - n8" xr:uid="{1B0EE0D8-50A3-4847-A791-7CB58CDFAF7F}"/>
    <hyperlink ref="F46" r:id="rId2" location="n8" display="https://zakon.rada.gov.ua/rada/show/988-2016-%D1%80 - n8" xr:uid="{A8BDA1DF-8F7D-42EE-9ABD-5E1EBDA19D37}"/>
    <hyperlink ref="F48" r:id="rId3" location="n8" display="https://zakon.rada.gov.ua/rada/show/988-2016-%D1%80 - n8" xr:uid="{F2CABA40-A7CD-4504-BB20-2633156766D9}"/>
    <hyperlink ref="F49" r:id="rId4" location="n8" display="https://zakon.rada.gov.ua/rada/show/988-2016-%D1%80 - n8" xr:uid="{92AC4233-DD67-4D9B-9307-EE925E83B79D}"/>
  </hyperlinks>
  <pageMargins left="0.19685039370078741" right="0.19685039370078741" top="0.98425196850393704" bottom="0.19685039370078741" header="0" footer="0"/>
  <pageSetup paperSize="9" scale="60" orientation="landscape" r:id="rId5"/>
  <headerFooter alignWithMargins="0">
    <oddHeader>&amp;C&amp;P</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658653-E800-4CAE-A54A-25206EFB86FA}">
  <dimension ref="A1:O69"/>
  <sheetViews>
    <sheetView showZeros="0" view="pageBreakPreview" topLeftCell="B4" zoomScale="60" zoomScaleNormal="100" workbookViewId="0">
      <selection activeCell="M3" sqref="M3:N3"/>
    </sheetView>
  </sheetViews>
  <sheetFormatPr defaultColWidth="5" defaultRowHeight="12.75"/>
  <cols>
    <col min="1" max="1" width="0" style="176" hidden="1" customWidth="1"/>
    <col min="2" max="2" width="6.1640625" style="177" customWidth="1"/>
    <col min="3" max="3" width="51.5" style="178" customWidth="1"/>
    <col min="4" max="4" width="14" style="179" customWidth="1"/>
    <col min="5" max="5" width="13.1640625" style="179" customWidth="1"/>
    <col min="6" max="6" width="38" style="178" customWidth="1"/>
    <col min="7" max="7" width="31.83203125" style="178" customWidth="1"/>
    <col min="8" max="8" width="17.5" style="179" customWidth="1"/>
    <col min="9" max="9" width="17.33203125" style="180" customWidth="1"/>
    <col min="10" max="10" width="17.83203125" style="180" customWidth="1"/>
    <col min="11" max="11" width="17" style="180" customWidth="1"/>
    <col min="12" max="12" width="16.33203125" style="180" customWidth="1"/>
    <col min="13" max="13" width="18.5" style="180" customWidth="1"/>
    <col min="14" max="14" width="4" style="180" customWidth="1"/>
    <col min="15" max="15" width="5.5" style="180" customWidth="1"/>
    <col min="16" max="250" width="8.83203125" style="176" customWidth="1"/>
    <col min="251" max="16384" width="5" style="176"/>
  </cols>
  <sheetData>
    <row r="1" spans="1:15" ht="24" customHeight="1">
      <c r="M1" s="265" t="s">
        <v>789</v>
      </c>
    </row>
    <row r="2" spans="1:15" ht="15.6" customHeight="1">
      <c r="M2" s="1" t="s">
        <v>540</v>
      </c>
    </row>
    <row r="3" spans="1:15" ht="18.600000000000001" customHeight="1">
      <c r="B3" s="181"/>
      <c r="C3" s="182"/>
      <c r="D3" s="183"/>
      <c r="E3" s="184"/>
      <c r="F3" s="182"/>
      <c r="G3" s="182"/>
      <c r="H3" s="184"/>
      <c r="I3" s="185"/>
      <c r="J3" s="185"/>
      <c r="K3" s="186"/>
      <c r="L3" s="186"/>
      <c r="M3" s="422" t="s">
        <v>807</v>
      </c>
      <c r="N3" s="422"/>
      <c r="O3" s="186"/>
    </row>
    <row r="4" spans="1:15" ht="69" customHeight="1">
      <c r="B4" s="488" t="s">
        <v>802</v>
      </c>
      <c r="C4" s="488"/>
      <c r="D4" s="488"/>
      <c r="E4" s="488"/>
      <c r="F4" s="488"/>
      <c r="G4" s="488"/>
      <c r="H4" s="488"/>
      <c r="I4" s="488"/>
      <c r="J4" s="488"/>
      <c r="K4" s="488"/>
      <c r="L4" s="488"/>
      <c r="M4" s="488"/>
      <c r="N4" s="488"/>
      <c r="O4" s="488"/>
    </row>
    <row r="5" spans="1:15" ht="30" customHeight="1">
      <c r="B5" s="489" t="s">
        <v>29</v>
      </c>
      <c r="C5" s="490"/>
      <c r="D5" s="183"/>
      <c r="E5" s="184"/>
      <c r="F5" s="182"/>
      <c r="G5" s="187"/>
      <c r="H5" s="188"/>
      <c r="I5" s="189"/>
      <c r="J5" s="189"/>
      <c r="K5" s="189"/>
      <c r="L5" s="189"/>
      <c r="M5" s="189"/>
      <c r="N5" s="189"/>
      <c r="O5" s="189"/>
    </row>
    <row r="6" spans="1:15" ht="20.45" customHeight="1">
      <c r="B6" s="491" t="s">
        <v>30</v>
      </c>
      <c r="C6" s="491"/>
      <c r="D6" s="183"/>
      <c r="E6" s="184"/>
      <c r="F6" s="182"/>
      <c r="G6" s="187"/>
      <c r="H6" s="188"/>
      <c r="I6" s="189"/>
      <c r="J6" s="189"/>
      <c r="K6" s="189"/>
      <c r="L6" s="189"/>
      <c r="M6" s="189"/>
      <c r="N6" s="189"/>
      <c r="O6" s="190" t="s">
        <v>20</v>
      </c>
    </row>
    <row r="7" spans="1:15" s="192" customFormat="1" ht="28.9" customHeight="1">
      <c r="A7" s="191"/>
      <c r="B7" s="492" t="s">
        <v>287</v>
      </c>
      <c r="C7" s="493" t="s">
        <v>288</v>
      </c>
      <c r="D7" s="493" t="s">
        <v>289</v>
      </c>
      <c r="E7" s="494" t="s">
        <v>120</v>
      </c>
      <c r="F7" s="493" t="s">
        <v>290</v>
      </c>
      <c r="G7" s="493" t="s">
        <v>291</v>
      </c>
      <c r="H7" s="494" t="s">
        <v>292</v>
      </c>
      <c r="I7" s="486" t="s">
        <v>293</v>
      </c>
      <c r="J7" s="486" t="s">
        <v>294</v>
      </c>
      <c r="K7" s="487" t="s">
        <v>295</v>
      </c>
      <c r="L7" s="487"/>
      <c r="M7" s="487"/>
      <c r="N7" s="487"/>
      <c r="O7" s="487"/>
    </row>
    <row r="8" spans="1:15" s="192" customFormat="1" ht="114.75">
      <c r="A8" s="191"/>
      <c r="B8" s="492"/>
      <c r="C8" s="493"/>
      <c r="D8" s="493"/>
      <c r="E8" s="494"/>
      <c r="F8" s="493"/>
      <c r="G8" s="493"/>
      <c r="H8" s="494"/>
      <c r="I8" s="486"/>
      <c r="J8" s="486"/>
      <c r="K8" s="309" t="s">
        <v>296</v>
      </c>
      <c r="L8" s="309" t="s">
        <v>297</v>
      </c>
      <c r="M8" s="309" t="s">
        <v>298</v>
      </c>
      <c r="N8" s="309" t="s">
        <v>299</v>
      </c>
      <c r="O8" s="309" t="s">
        <v>300</v>
      </c>
    </row>
    <row r="9" spans="1:15" s="194" customFormat="1" ht="18" customHeight="1">
      <c r="A9" s="193"/>
      <c r="B9" s="305">
        <v>1</v>
      </c>
      <c r="C9" s="304">
        <v>2</v>
      </c>
      <c r="D9" s="304">
        <v>3</v>
      </c>
      <c r="E9" s="306">
        <v>4</v>
      </c>
      <c r="F9" s="304">
        <v>5</v>
      </c>
      <c r="G9" s="304">
        <v>6</v>
      </c>
      <c r="H9" s="306" t="s">
        <v>11</v>
      </c>
      <c r="I9" s="306">
        <v>8</v>
      </c>
      <c r="J9" s="306">
        <v>9</v>
      </c>
      <c r="K9" s="306">
        <v>10</v>
      </c>
      <c r="L9" s="306">
        <v>11</v>
      </c>
      <c r="M9" s="306">
        <v>12</v>
      </c>
      <c r="N9" s="306">
        <v>13</v>
      </c>
      <c r="O9" s="306">
        <v>14</v>
      </c>
    </row>
    <row r="10" spans="1:15" ht="31.15" customHeight="1">
      <c r="A10" s="195">
        <v>1</v>
      </c>
      <c r="B10" s="196" t="s">
        <v>5</v>
      </c>
      <c r="C10" s="197" t="s">
        <v>301</v>
      </c>
      <c r="D10" s="198" t="s">
        <v>509</v>
      </c>
      <c r="E10" s="198" t="s">
        <v>509</v>
      </c>
      <c r="F10" s="198" t="s">
        <v>509</v>
      </c>
      <c r="G10" s="197" t="s">
        <v>122</v>
      </c>
      <c r="H10" s="198" t="s">
        <v>509</v>
      </c>
      <c r="I10" s="199" t="s">
        <v>509</v>
      </c>
      <c r="J10" s="200">
        <f t="shared" ref="J10:O10" si="0">J11</f>
        <v>6000000</v>
      </c>
      <c r="K10" s="200">
        <f t="shared" si="0"/>
        <v>0</v>
      </c>
      <c r="L10" s="200">
        <f t="shared" si="0"/>
        <v>0</v>
      </c>
      <c r="M10" s="200">
        <f t="shared" si="0"/>
        <v>6000000</v>
      </c>
      <c r="N10" s="200">
        <f t="shared" si="0"/>
        <v>0</v>
      </c>
      <c r="O10" s="200">
        <f t="shared" si="0"/>
        <v>0</v>
      </c>
    </row>
    <row r="11" spans="1:15" ht="88.15" customHeight="1">
      <c r="A11" s="195">
        <v>1</v>
      </c>
      <c r="B11" s="206" t="s">
        <v>302</v>
      </c>
      <c r="C11" s="204" t="s">
        <v>588</v>
      </c>
      <c r="D11" s="198" t="s">
        <v>305</v>
      </c>
      <c r="E11" s="198" t="s">
        <v>509</v>
      </c>
      <c r="F11" s="198" t="s">
        <v>509</v>
      </c>
      <c r="G11" s="197" t="s">
        <v>122</v>
      </c>
      <c r="H11" s="198" t="s">
        <v>306</v>
      </c>
      <c r="I11" s="201">
        <v>400000000</v>
      </c>
      <c r="J11" s="200">
        <f t="shared" ref="J11:O11" si="1">SUM(J12:J12)</f>
        <v>6000000</v>
      </c>
      <c r="K11" s="200">
        <f t="shared" si="1"/>
        <v>0</v>
      </c>
      <c r="L11" s="200">
        <f t="shared" si="1"/>
        <v>0</v>
      </c>
      <c r="M11" s="200">
        <f t="shared" si="1"/>
        <v>6000000</v>
      </c>
      <c r="N11" s="200">
        <f t="shared" si="1"/>
        <v>0</v>
      </c>
      <c r="O11" s="200">
        <f t="shared" si="1"/>
        <v>0</v>
      </c>
    </row>
    <row r="12" spans="1:15" ht="103.15" customHeight="1">
      <c r="A12" s="195"/>
      <c r="B12" s="198" t="s">
        <v>509</v>
      </c>
      <c r="C12" s="197" t="s">
        <v>590</v>
      </c>
      <c r="D12" s="198" t="s">
        <v>509</v>
      </c>
      <c r="E12" s="198" t="s">
        <v>226</v>
      </c>
      <c r="F12" s="197" t="s">
        <v>274</v>
      </c>
      <c r="G12" s="310" t="s">
        <v>303</v>
      </c>
      <c r="H12" s="198" t="s">
        <v>509</v>
      </c>
      <c r="I12" s="199" t="s">
        <v>509</v>
      </c>
      <c r="J12" s="201">
        <f>K12+L12+M12+N12+O12</f>
        <v>6000000</v>
      </c>
      <c r="K12" s="201"/>
      <c r="L12" s="201">
        <v>0</v>
      </c>
      <c r="M12" s="201">
        <v>6000000</v>
      </c>
      <c r="N12" s="201">
        <v>0</v>
      </c>
      <c r="O12" s="201">
        <v>0</v>
      </c>
    </row>
    <row r="13" spans="1:15" ht="81" customHeight="1">
      <c r="A13" s="195">
        <v>1</v>
      </c>
      <c r="B13" s="206" t="s">
        <v>6</v>
      </c>
      <c r="C13" s="197" t="s">
        <v>301</v>
      </c>
      <c r="D13" s="198" t="s">
        <v>509</v>
      </c>
      <c r="E13" s="198" t="s">
        <v>509</v>
      </c>
      <c r="F13" s="198" t="s">
        <v>509</v>
      </c>
      <c r="G13" s="203" t="s">
        <v>49</v>
      </c>
      <c r="H13" s="198" t="s">
        <v>509</v>
      </c>
      <c r="I13" s="199" t="s">
        <v>509</v>
      </c>
      <c r="J13" s="200">
        <f t="shared" ref="J13:O13" si="2">J14+J16+J18+J20+J22+J24+J26</f>
        <v>-3962684</v>
      </c>
      <c r="K13" s="200">
        <f t="shared" si="2"/>
        <v>-3962684</v>
      </c>
      <c r="L13" s="200">
        <f t="shared" si="2"/>
        <v>0</v>
      </c>
      <c r="M13" s="200">
        <f t="shared" si="2"/>
        <v>0</v>
      </c>
      <c r="N13" s="200">
        <f t="shared" si="2"/>
        <v>0</v>
      </c>
      <c r="O13" s="200">
        <f t="shared" si="2"/>
        <v>0</v>
      </c>
    </row>
    <row r="14" spans="1:15" s="374" customFormat="1" ht="111.6" customHeight="1">
      <c r="A14" s="373"/>
      <c r="B14" s="382" t="s">
        <v>308</v>
      </c>
      <c r="C14" s="383" t="s">
        <v>244</v>
      </c>
      <c r="D14" s="384" t="s">
        <v>245</v>
      </c>
      <c r="E14" s="384" t="s">
        <v>509</v>
      </c>
      <c r="F14" s="384" t="s">
        <v>509</v>
      </c>
      <c r="G14" s="385" t="s">
        <v>49</v>
      </c>
      <c r="H14" s="384">
        <v>2026</v>
      </c>
      <c r="I14" s="386">
        <v>100347000</v>
      </c>
      <c r="J14" s="387">
        <f t="shared" ref="J14:O14" si="3">J15</f>
        <v>-562000</v>
      </c>
      <c r="K14" s="387">
        <f t="shared" si="3"/>
        <v>-562000</v>
      </c>
      <c r="L14" s="387">
        <f t="shared" si="3"/>
        <v>0</v>
      </c>
      <c r="M14" s="387">
        <f t="shared" si="3"/>
        <v>0</v>
      </c>
      <c r="N14" s="387">
        <f t="shared" si="3"/>
        <v>0</v>
      </c>
      <c r="O14" s="387">
        <f t="shared" si="3"/>
        <v>0</v>
      </c>
    </row>
    <row r="15" spans="1:15" s="372" customFormat="1" ht="123" customHeight="1">
      <c r="A15" s="371"/>
      <c r="B15" s="388" t="s">
        <v>509</v>
      </c>
      <c r="C15" s="389" t="s">
        <v>509</v>
      </c>
      <c r="D15" s="389" t="s">
        <v>509</v>
      </c>
      <c r="E15" s="389" t="s">
        <v>246</v>
      </c>
      <c r="F15" s="390" t="s">
        <v>247</v>
      </c>
      <c r="G15" s="390" t="s">
        <v>49</v>
      </c>
      <c r="H15" s="389" t="s">
        <v>509</v>
      </c>
      <c r="I15" s="391" t="s">
        <v>509</v>
      </c>
      <c r="J15" s="392">
        <f>K15+M15</f>
        <v>-562000</v>
      </c>
      <c r="K15" s="392">
        <v>-562000</v>
      </c>
      <c r="L15" s="392"/>
      <c r="M15" s="392"/>
      <c r="N15" s="392"/>
      <c r="O15" s="392"/>
    </row>
    <row r="16" spans="1:15" s="372" customFormat="1" ht="159.6" customHeight="1">
      <c r="A16" s="371">
        <v>1</v>
      </c>
      <c r="B16" s="388" t="s">
        <v>330</v>
      </c>
      <c r="C16" s="390" t="s">
        <v>323</v>
      </c>
      <c r="D16" s="389" t="s">
        <v>324</v>
      </c>
      <c r="E16" s="389" t="s">
        <v>509</v>
      </c>
      <c r="F16" s="389" t="s">
        <v>509</v>
      </c>
      <c r="G16" s="393" t="s">
        <v>49</v>
      </c>
      <c r="H16" s="389" t="s">
        <v>310</v>
      </c>
      <c r="I16" s="392">
        <v>2670000</v>
      </c>
      <c r="J16" s="387">
        <f t="shared" ref="J16:O16" si="4">J17</f>
        <v>-270000</v>
      </c>
      <c r="K16" s="387">
        <f t="shared" si="4"/>
        <v>-270000</v>
      </c>
      <c r="L16" s="387">
        <f t="shared" si="4"/>
        <v>0</v>
      </c>
      <c r="M16" s="387">
        <f t="shared" si="4"/>
        <v>0</v>
      </c>
      <c r="N16" s="387">
        <f t="shared" si="4"/>
        <v>0</v>
      </c>
      <c r="O16" s="387">
        <f t="shared" si="4"/>
        <v>0</v>
      </c>
    </row>
    <row r="17" spans="1:15" s="372" customFormat="1" ht="102.6" customHeight="1">
      <c r="A17" s="371">
        <v>0</v>
      </c>
      <c r="B17" s="388" t="s">
        <v>509</v>
      </c>
      <c r="C17" s="389" t="s">
        <v>509</v>
      </c>
      <c r="D17" s="389" t="s">
        <v>509</v>
      </c>
      <c r="E17" s="389" t="s">
        <v>315</v>
      </c>
      <c r="F17" s="390" t="s">
        <v>274</v>
      </c>
      <c r="G17" s="390" t="s">
        <v>49</v>
      </c>
      <c r="H17" s="389" t="s">
        <v>509</v>
      </c>
      <c r="I17" s="391" t="s">
        <v>509</v>
      </c>
      <c r="J17" s="392">
        <f>K17+L17+M17+N17+O17</f>
        <v>-270000</v>
      </c>
      <c r="K17" s="392">
        <v>-270000</v>
      </c>
      <c r="L17" s="392">
        <v>0</v>
      </c>
      <c r="M17" s="392">
        <v>0</v>
      </c>
      <c r="N17" s="392">
        <v>0</v>
      </c>
      <c r="O17" s="392">
        <v>0</v>
      </c>
    </row>
    <row r="18" spans="1:15" s="372" customFormat="1" ht="134.44999999999999" customHeight="1">
      <c r="A18" s="371">
        <v>1</v>
      </c>
      <c r="B18" s="388" t="s">
        <v>331</v>
      </c>
      <c r="C18" s="390" t="s">
        <v>258</v>
      </c>
      <c r="D18" s="389" t="s">
        <v>325</v>
      </c>
      <c r="E18" s="389" t="s">
        <v>509</v>
      </c>
      <c r="F18" s="389" t="s">
        <v>509</v>
      </c>
      <c r="G18" s="390" t="s">
        <v>49</v>
      </c>
      <c r="H18" s="389" t="s">
        <v>310</v>
      </c>
      <c r="I18" s="392">
        <v>4000000</v>
      </c>
      <c r="J18" s="387">
        <f t="shared" ref="J18:O18" si="5">J19</f>
        <v>-1452184</v>
      </c>
      <c r="K18" s="387">
        <f t="shared" si="5"/>
        <v>-1452184</v>
      </c>
      <c r="L18" s="387">
        <f t="shared" si="5"/>
        <v>0</v>
      </c>
      <c r="M18" s="387">
        <f t="shared" si="5"/>
        <v>0</v>
      </c>
      <c r="N18" s="387">
        <f t="shared" si="5"/>
        <v>0</v>
      </c>
      <c r="O18" s="387">
        <f t="shared" si="5"/>
        <v>0</v>
      </c>
    </row>
    <row r="19" spans="1:15" s="372" customFormat="1" ht="105" customHeight="1">
      <c r="A19" s="371">
        <v>0</v>
      </c>
      <c r="B19" s="388" t="s">
        <v>509</v>
      </c>
      <c r="C19" s="389" t="s">
        <v>509</v>
      </c>
      <c r="D19" s="389" t="s">
        <v>509</v>
      </c>
      <c r="E19" s="389" t="s">
        <v>315</v>
      </c>
      <c r="F19" s="390" t="s">
        <v>274</v>
      </c>
      <c r="G19" s="390" t="s">
        <v>49</v>
      </c>
      <c r="H19" s="389" t="s">
        <v>509</v>
      </c>
      <c r="I19" s="391" t="s">
        <v>509</v>
      </c>
      <c r="J19" s="392">
        <f>K19+L19+M19+N19+O19</f>
        <v>-1452184</v>
      </c>
      <c r="K19" s="392">
        <f>-1452184</f>
        <v>-1452184</v>
      </c>
      <c r="L19" s="392">
        <v>0</v>
      </c>
      <c r="M19" s="392">
        <v>0</v>
      </c>
      <c r="N19" s="392">
        <v>0</v>
      </c>
      <c r="O19" s="392">
        <v>0</v>
      </c>
    </row>
    <row r="20" spans="1:15" s="372" customFormat="1" ht="151.9" customHeight="1">
      <c r="A20" s="371">
        <v>1</v>
      </c>
      <c r="B20" s="388" t="s">
        <v>332</v>
      </c>
      <c r="C20" s="390" t="s">
        <v>257</v>
      </c>
      <c r="D20" s="389" t="s">
        <v>326</v>
      </c>
      <c r="E20" s="389" t="s">
        <v>509</v>
      </c>
      <c r="F20" s="389" t="s">
        <v>509</v>
      </c>
      <c r="G20" s="390" t="s">
        <v>49</v>
      </c>
      <c r="H20" s="389" t="s">
        <v>310</v>
      </c>
      <c r="I20" s="392">
        <v>2150000</v>
      </c>
      <c r="J20" s="387">
        <f t="shared" ref="J20:O20" si="6">J21</f>
        <v>-250000</v>
      </c>
      <c r="K20" s="387">
        <f t="shared" si="6"/>
        <v>-250000</v>
      </c>
      <c r="L20" s="387">
        <f t="shared" si="6"/>
        <v>0</v>
      </c>
      <c r="M20" s="387">
        <f t="shared" si="6"/>
        <v>0</v>
      </c>
      <c r="N20" s="387">
        <f t="shared" si="6"/>
        <v>0</v>
      </c>
      <c r="O20" s="387">
        <f t="shared" si="6"/>
        <v>0</v>
      </c>
    </row>
    <row r="21" spans="1:15" s="372" customFormat="1" ht="96" customHeight="1">
      <c r="A21" s="371">
        <v>0</v>
      </c>
      <c r="B21" s="388" t="s">
        <v>509</v>
      </c>
      <c r="C21" s="389" t="s">
        <v>509</v>
      </c>
      <c r="D21" s="389" t="s">
        <v>509</v>
      </c>
      <c r="E21" s="389" t="s">
        <v>315</v>
      </c>
      <c r="F21" s="390" t="s">
        <v>274</v>
      </c>
      <c r="G21" s="390" t="s">
        <v>49</v>
      </c>
      <c r="H21" s="389" t="s">
        <v>509</v>
      </c>
      <c r="I21" s="391" t="s">
        <v>509</v>
      </c>
      <c r="J21" s="392">
        <f>K21+L21+M21+N21+O21</f>
        <v>-250000</v>
      </c>
      <c r="K21" s="392">
        <v>-250000</v>
      </c>
      <c r="L21" s="392">
        <v>0</v>
      </c>
      <c r="M21" s="392">
        <v>0</v>
      </c>
      <c r="N21" s="392">
        <v>0</v>
      </c>
      <c r="O21" s="392">
        <v>0</v>
      </c>
    </row>
    <row r="22" spans="1:15" s="372" customFormat="1" ht="171.6" customHeight="1">
      <c r="A22" s="371">
        <v>1</v>
      </c>
      <c r="B22" s="388" t="s">
        <v>338</v>
      </c>
      <c r="C22" s="390" t="s">
        <v>805</v>
      </c>
      <c r="D22" s="389" t="s">
        <v>327</v>
      </c>
      <c r="E22" s="389" t="s">
        <v>509</v>
      </c>
      <c r="F22" s="389" t="s">
        <v>509</v>
      </c>
      <c r="G22" s="390" t="s">
        <v>49</v>
      </c>
      <c r="H22" s="389" t="s">
        <v>310</v>
      </c>
      <c r="I22" s="392">
        <v>32800000</v>
      </c>
      <c r="J22" s="387">
        <f t="shared" ref="J22:O22" si="7">J23</f>
        <v>-2400000</v>
      </c>
      <c r="K22" s="387">
        <f t="shared" si="7"/>
        <v>-2400000</v>
      </c>
      <c r="L22" s="387">
        <f t="shared" si="7"/>
        <v>0</v>
      </c>
      <c r="M22" s="387">
        <f t="shared" si="7"/>
        <v>0</v>
      </c>
      <c r="N22" s="387">
        <f t="shared" si="7"/>
        <v>0</v>
      </c>
      <c r="O22" s="387">
        <f t="shared" si="7"/>
        <v>0</v>
      </c>
    </row>
    <row r="23" spans="1:15" s="372" customFormat="1" ht="100.9" customHeight="1">
      <c r="A23" s="371">
        <v>0</v>
      </c>
      <c r="B23" s="388" t="s">
        <v>509</v>
      </c>
      <c r="C23" s="389" t="s">
        <v>509</v>
      </c>
      <c r="D23" s="389" t="s">
        <v>509</v>
      </c>
      <c r="E23" s="389" t="s">
        <v>315</v>
      </c>
      <c r="F23" s="390" t="s">
        <v>274</v>
      </c>
      <c r="G23" s="390" t="s">
        <v>49</v>
      </c>
      <c r="H23" s="389" t="s">
        <v>509</v>
      </c>
      <c r="I23" s="391" t="s">
        <v>509</v>
      </c>
      <c r="J23" s="392">
        <f>K23+L23+M23+N23+O23</f>
        <v>-2400000</v>
      </c>
      <c r="K23" s="392">
        <f>-2400000</f>
        <v>-2400000</v>
      </c>
      <c r="L23" s="392">
        <v>0</v>
      </c>
      <c r="M23" s="392">
        <v>0</v>
      </c>
      <c r="N23" s="392">
        <v>0</v>
      </c>
      <c r="O23" s="392">
        <v>0</v>
      </c>
    </row>
    <row r="24" spans="1:15" s="372" customFormat="1" ht="123.6" customHeight="1">
      <c r="A24" s="371">
        <v>1</v>
      </c>
      <c r="B24" s="388" t="s">
        <v>242</v>
      </c>
      <c r="C24" s="390" t="s">
        <v>803</v>
      </c>
      <c r="D24" s="384" t="s">
        <v>243</v>
      </c>
      <c r="E24" s="389" t="s">
        <v>509</v>
      </c>
      <c r="F24" s="389" t="s">
        <v>509</v>
      </c>
      <c r="G24" s="390" t="s">
        <v>49</v>
      </c>
      <c r="H24" s="389" t="s">
        <v>310</v>
      </c>
      <c r="I24" s="387">
        <v>7473747</v>
      </c>
      <c r="J24" s="387">
        <f t="shared" ref="J24:O24" si="8">J25</f>
        <v>2500000</v>
      </c>
      <c r="K24" s="387">
        <f t="shared" si="8"/>
        <v>2500000</v>
      </c>
      <c r="L24" s="387">
        <f t="shared" si="8"/>
        <v>0</v>
      </c>
      <c r="M24" s="387">
        <f t="shared" si="8"/>
        <v>0</v>
      </c>
      <c r="N24" s="387">
        <f t="shared" si="8"/>
        <v>0</v>
      </c>
      <c r="O24" s="387">
        <f t="shared" si="8"/>
        <v>0</v>
      </c>
    </row>
    <row r="25" spans="1:15" s="372" customFormat="1" ht="104.45" customHeight="1">
      <c r="A25" s="371">
        <v>0</v>
      </c>
      <c r="B25" s="388" t="s">
        <v>509</v>
      </c>
      <c r="C25" s="389" t="s">
        <v>509</v>
      </c>
      <c r="D25" s="389" t="s">
        <v>509</v>
      </c>
      <c r="E25" s="389" t="s">
        <v>315</v>
      </c>
      <c r="F25" s="390" t="s">
        <v>274</v>
      </c>
      <c r="G25" s="390" t="s">
        <v>49</v>
      </c>
      <c r="H25" s="389" t="s">
        <v>509</v>
      </c>
      <c r="I25" s="391" t="s">
        <v>509</v>
      </c>
      <c r="J25" s="392">
        <f>K25+L25+M25+N25+O25</f>
        <v>2500000</v>
      </c>
      <c r="K25" s="392">
        <v>2500000</v>
      </c>
      <c r="L25" s="392">
        <v>0</v>
      </c>
      <c r="M25" s="392">
        <v>0</v>
      </c>
      <c r="N25" s="392">
        <v>0</v>
      </c>
      <c r="O25" s="392">
        <v>0</v>
      </c>
    </row>
    <row r="26" spans="1:15" s="372" customFormat="1" ht="90" customHeight="1">
      <c r="A26" s="371">
        <v>1</v>
      </c>
      <c r="B26" s="388" t="s">
        <v>690</v>
      </c>
      <c r="C26" s="390" t="s">
        <v>350</v>
      </c>
      <c r="D26" s="389" t="s">
        <v>351</v>
      </c>
      <c r="E26" s="389" t="s">
        <v>509</v>
      </c>
      <c r="F26" s="389" t="s">
        <v>509</v>
      </c>
      <c r="G26" s="393" t="s">
        <v>49</v>
      </c>
      <c r="H26" s="389" t="s">
        <v>310</v>
      </c>
      <c r="I26" s="392">
        <v>15905474</v>
      </c>
      <c r="J26" s="387">
        <f t="shared" ref="J26:O26" si="9">J27</f>
        <v>-1528500</v>
      </c>
      <c r="K26" s="387">
        <f t="shared" si="9"/>
        <v>-1528500</v>
      </c>
      <c r="L26" s="387">
        <f t="shared" si="9"/>
        <v>0</v>
      </c>
      <c r="M26" s="387">
        <f t="shared" si="9"/>
        <v>0</v>
      </c>
      <c r="N26" s="387">
        <f t="shared" si="9"/>
        <v>0</v>
      </c>
      <c r="O26" s="387">
        <f t="shared" si="9"/>
        <v>0</v>
      </c>
    </row>
    <row r="27" spans="1:15" s="372" customFormat="1" ht="94.15" customHeight="1">
      <c r="A27" s="371">
        <v>0</v>
      </c>
      <c r="B27" s="388" t="s">
        <v>509</v>
      </c>
      <c r="C27" s="389" t="s">
        <v>509</v>
      </c>
      <c r="D27" s="389" t="s">
        <v>509</v>
      </c>
      <c r="E27" s="389" t="s">
        <v>315</v>
      </c>
      <c r="F27" s="390" t="s">
        <v>274</v>
      </c>
      <c r="G27" s="393" t="s">
        <v>49</v>
      </c>
      <c r="H27" s="389" t="s">
        <v>509</v>
      </c>
      <c r="I27" s="391" t="s">
        <v>509</v>
      </c>
      <c r="J27" s="392">
        <f>K27+L27+M27+N27+O27</f>
        <v>-1528500</v>
      </c>
      <c r="K27" s="392">
        <v>-1528500</v>
      </c>
      <c r="L27" s="392">
        <v>0</v>
      </c>
      <c r="M27" s="392">
        <v>0</v>
      </c>
      <c r="N27" s="392">
        <v>0</v>
      </c>
      <c r="O27" s="392">
        <v>0</v>
      </c>
    </row>
    <row r="28" spans="1:15" ht="75" customHeight="1">
      <c r="A28" s="195"/>
      <c r="B28" s="382" t="s">
        <v>7</v>
      </c>
      <c r="C28" s="385" t="s">
        <v>307</v>
      </c>
      <c r="D28" s="384" t="s">
        <v>509</v>
      </c>
      <c r="E28" s="384" t="s">
        <v>509</v>
      </c>
      <c r="F28" s="384" t="s">
        <v>509</v>
      </c>
      <c r="G28" s="385" t="s">
        <v>706</v>
      </c>
      <c r="H28" s="384" t="s">
        <v>509</v>
      </c>
      <c r="I28" s="386" t="s">
        <v>509</v>
      </c>
      <c r="J28" s="387">
        <f t="shared" ref="J28:O28" si="10">J29+J31+J33+J35+J37</f>
        <v>-170200</v>
      </c>
      <c r="K28" s="387">
        <f t="shared" si="10"/>
        <v>-170200</v>
      </c>
      <c r="L28" s="387">
        <f t="shared" si="10"/>
        <v>0</v>
      </c>
      <c r="M28" s="387">
        <f t="shared" si="10"/>
        <v>0</v>
      </c>
      <c r="N28" s="387">
        <f t="shared" si="10"/>
        <v>0</v>
      </c>
      <c r="O28" s="387">
        <f t="shared" si="10"/>
        <v>0</v>
      </c>
    </row>
    <row r="29" spans="1:15" s="378" customFormat="1" ht="103.9" customHeight="1">
      <c r="A29" s="377">
        <v>1</v>
      </c>
      <c r="B29" s="382" t="s">
        <v>312</v>
      </c>
      <c r="C29" s="385" t="s">
        <v>238</v>
      </c>
      <c r="D29" s="384" t="s">
        <v>353</v>
      </c>
      <c r="E29" s="384" t="s">
        <v>509</v>
      </c>
      <c r="F29" s="384" t="s">
        <v>509</v>
      </c>
      <c r="G29" s="385" t="s">
        <v>125</v>
      </c>
      <c r="H29" s="384" t="s">
        <v>269</v>
      </c>
      <c r="I29" s="387">
        <v>5922643</v>
      </c>
      <c r="J29" s="387">
        <f t="shared" ref="J29:O29" si="11">J30</f>
        <v>-5800000</v>
      </c>
      <c r="K29" s="387">
        <f t="shared" si="11"/>
        <v>-5800000</v>
      </c>
      <c r="L29" s="387">
        <f t="shared" si="11"/>
        <v>0</v>
      </c>
      <c r="M29" s="387">
        <f t="shared" si="11"/>
        <v>0</v>
      </c>
      <c r="N29" s="387">
        <f t="shared" si="11"/>
        <v>0</v>
      </c>
      <c r="O29" s="387">
        <f t="shared" si="11"/>
        <v>0</v>
      </c>
    </row>
    <row r="30" spans="1:15" s="376" customFormat="1" ht="101.45" customHeight="1">
      <c r="A30" s="375">
        <v>0</v>
      </c>
      <c r="B30" s="388" t="s">
        <v>509</v>
      </c>
      <c r="C30" s="389" t="s">
        <v>509</v>
      </c>
      <c r="D30" s="389" t="s">
        <v>509</v>
      </c>
      <c r="E30" s="389" t="s">
        <v>354</v>
      </c>
      <c r="F30" s="390" t="s">
        <v>311</v>
      </c>
      <c r="G30" s="390" t="s">
        <v>125</v>
      </c>
      <c r="H30" s="389" t="s">
        <v>509</v>
      </c>
      <c r="I30" s="391" t="s">
        <v>509</v>
      </c>
      <c r="J30" s="392">
        <f>K30+L30+M30+N30+O30</f>
        <v>-5800000</v>
      </c>
      <c r="K30" s="392">
        <v>-5800000</v>
      </c>
      <c r="L30" s="392">
        <v>0</v>
      </c>
      <c r="M30" s="392">
        <v>0</v>
      </c>
      <c r="N30" s="392">
        <v>0</v>
      </c>
      <c r="O30" s="392">
        <v>0</v>
      </c>
    </row>
    <row r="31" spans="1:15" ht="124.9" customHeight="1">
      <c r="A31" s="195"/>
      <c r="B31" s="382" t="s">
        <v>316</v>
      </c>
      <c r="C31" s="385" t="s">
        <v>237</v>
      </c>
      <c r="D31" s="384" t="s">
        <v>481</v>
      </c>
      <c r="E31" s="384" t="s">
        <v>509</v>
      </c>
      <c r="F31" s="384" t="s">
        <v>509</v>
      </c>
      <c r="G31" s="385" t="s">
        <v>125</v>
      </c>
      <c r="H31" s="384">
        <v>2026</v>
      </c>
      <c r="I31" s="386">
        <v>14900000</v>
      </c>
      <c r="J31" s="387">
        <f>J32</f>
        <v>5561460</v>
      </c>
      <c r="K31" s="387">
        <f>K32</f>
        <v>5561460</v>
      </c>
      <c r="L31" s="387">
        <f>L32</f>
        <v>0</v>
      </c>
      <c r="M31" s="387">
        <f>M32</f>
        <v>0</v>
      </c>
      <c r="N31" s="387">
        <f>N32</f>
        <v>0</v>
      </c>
      <c r="O31" s="392"/>
    </row>
    <row r="32" spans="1:15" ht="96" customHeight="1">
      <c r="A32" s="195"/>
      <c r="B32" s="388" t="s">
        <v>509</v>
      </c>
      <c r="C32" s="389" t="s">
        <v>509</v>
      </c>
      <c r="D32" s="389" t="s">
        <v>509</v>
      </c>
      <c r="E32" s="389" t="s">
        <v>354</v>
      </c>
      <c r="F32" s="390" t="s">
        <v>311</v>
      </c>
      <c r="G32" s="390" t="s">
        <v>125</v>
      </c>
      <c r="H32" s="389" t="s">
        <v>509</v>
      </c>
      <c r="I32" s="391" t="s">
        <v>509</v>
      </c>
      <c r="J32" s="392">
        <f>K32+L32+M32+N32+O32</f>
        <v>5561460</v>
      </c>
      <c r="K32" s="392">
        <v>5561460</v>
      </c>
      <c r="L32" s="392"/>
      <c r="M32" s="392"/>
      <c r="N32" s="392"/>
      <c r="O32" s="392"/>
    </row>
    <row r="33" spans="1:15" s="376" customFormat="1" ht="145.15" customHeight="1">
      <c r="A33" s="375">
        <v>1</v>
      </c>
      <c r="B33" s="388" t="s">
        <v>707</v>
      </c>
      <c r="C33" s="385" t="s">
        <v>236</v>
      </c>
      <c r="D33" s="389" t="s">
        <v>358</v>
      </c>
      <c r="E33" s="389" t="s">
        <v>509</v>
      </c>
      <c r="F33" s="389" t="s">
        <v>509</v>
      </c>
      <c r="G33" s="390" t="s">
        <v>125</v>
      </c>
      <c r="H33" s="389" t="s">
        <v>269</v>
      </c>
      <c r="I33" s="392">
        <v>2881381</v>
      </c>
      <c r="J33" s="387">
        <f t="shared" ref="J33:O33" si="12">J34</f>
        <v>780000</v>
      </c>
      <c r="K33" s="387">
        <f t="shared" si="12"/>
        <v>780000</v>
      </c>
      <c r="L33" s="387">
        <f t="shared" si="12"/>
        <v>0</v>
      </c>
      <c r="M33" s="387">
        <f t="shared" si="12"/>
        <v>0</v>
      </c>
      <c r="N33" s="387">
        <f t="shared" si="12"/>
        <v>0</v>
      </c>
      <c r="O33" s="387">
        <f t="shared" si="12"/>
        <v>0</v>
      </c>
    </row>
    <row r="34" spans="1:15" s="376" customFormat="1" ht="99.6" customHeight="1">
      <c r="A34" s="375">
        <v>0</v>
      </c>
      <c r="B34" s="388" t="s">
        <v>509</v>
      </c>
      <c r="C34" s="389" t="s">
        <v>509</v>
      </c>
      <c r="D34" s="389" t="s">
        <v>509</v>
      </c>
      <c r="E34" s="389" t="s">
        <v>354</v>
      </c>
      <c r="F34" s="390" t="s">
        <v>311</v>
      </c>
      <c r="G34" s="390" t="s">
        <v>125</v>
      </c>
      <c r="H34" s="389" t="s">
        <v>509</v>
      </c>
      <c r="I34" s="391" t="s">
        <v>509</v>
      </c>
      <c r="J34" s="392">
        <f>K34+L34+M34+N34+O34</f>
        <v>780000</v>
      </c>
      <c r="K34" s="392">
        <v>780000</v>
      </c>
      <c r="L34" s="392">
        <v>0</v>
      </c>
      <c r="M34" s="392">
        <v>0</v>
      </c>
      <c r="N34" s="392">
        <v>0</v>
      </c>
      <c r="O34" s="392">
        <v>0</v>
      </c>
    </row>
    <row r="35" spans="1:15" s="376" customFormat="1" ht="123" customHeight="1">
      <c r="A35" s="375">
        <v>1</v>
      </c>
      <c r="B35" s="388" t="s">
        <v>708</v>
      </c>
      <c r="C35" s="390" t="s">
        <v>235</v>
      </c>
      <c r="D35" s="389" t="s">
        <v>363</v>
      </c>
      <c r="E35" s="389" t="s">
        <v>509</v>
      </c>
      <c r="F35" s="389" t="s">
        <v>509</v>
      </c>
      <c r="G35" s="390" t="s">
        <v>125</v>
      </c>
      <c r="H35" s="389" t="s">
        <v>357</v>
      </c>
      <c r="I35" s="392">
        <v>13470466</v>
      </c>
      <c r="J35" s="387">
        <f t="shared" ref="J35:O35" si="13">J36</f>
        <v>-541460</v>
      </c>
      <c r="K35" s="387">
        <f t="shared" si="13"/>
        <v>-541460</v>
      </c>
      <c r="L35" s="387">
        <f t="shared" si="13"/>
        <v>0</v>
      </c>
      <c r="M35" s="387">
        <f t="shared" si="13"/>
        <v>0</v>
      </c>
      <c r="N35" s="387">
        <f t="shared" si="13"/>
        <v>0</v>
      </c>
      <c r="O35" s="387">
        <f t="shared" si="13"/>
        <v>0</v>
      </c>
    </row>
    <row r="36" spans="1:15" s="376" customFormat="1" ht="105.6" customHeight="1">
      <c r="A36" s="375">
        <v>0</v>
      </c>
      <c r="B36" s="388" t="s">
        <v>509</v>
      </c>
      <c r="C36" s="389" t="s">
        <v>509</v>
      </c>
      <c r="D36" s="389" t="s">
        <v>509</v>
      </c>
      <c r="E36" s="389" t="s">
        <v>354</v>
      </c>
      <c r="F36" s="390" t="s">
        <v>311</v>
      </c>
      <c r="G36" s="390" t="s">
        <v>125</v>
      </c>
      <c r="H36" s="389" t="s">
        <v>509</v>
      </c>
      <c r="I36" s="391" t="s">
        <v>509</v>
      </c>
      <c r="J36" s="392">
        <f>K36+L36+M36+N36+O36</f>
        <v>-541460</v>
      </c>
      <c r="K36" s="392">
        <v>-541460</v>
      </c>
      <c r="L36" s="392">
        <v>0</v>
      </c>
      <c r="M36" s="392">
        <v>0</v>
      </c>
      <c r="N36" s="392">
        <v>0</v>
      </c>
      <c r="O36" s="392">
        <v>0</v>
      </c>
    </row>
    <row r="37" spans="1:15" s="376" customFormat="1" ht="373.15" customHeight="1">
      <c r="A37" s="375"/>
      <c r="B37" s="382" t="s">
        <v>709</v>
      </c>
      <c r="C37" s="394" t="s">
        <v>586</v>
      </c>
      <c r="D37" s="384" t="s">
        <v>559</v>
      </c>
      <c r="E37" s="384" t="s">
        <v>509</v>
      </c>
      <c r="F37" s="384" t="s">
        <v>509</v>
      </c>
      <c r="G37" s="385" t="s">
        <v>125</v>
      </c>
      <c r="H37" s="384" t="s">
        <v>357</v>
      </c>
      <c r="I37" s="387">
        <v>10660000</v>
      </c>
      <c r="J37" s="387">
        <f t="shared" ref="J37:O37" si="14">J38</f>
        <v>-170200</v>
      </c>
      <c r="K37" s="387">
        <f t="shared" si="14"/>
        <v>-170200</v>
      </c>
      <c r="L37" s="387">
        <f t="shared" si="14"/>
        <v>0</v>
      </c>
      <c r="M37" s="387">
        <f t="shared" si="14"/>
        <v>0</v>
      </c>
      <c r="N37" s="387">
        <f t="shared" si="14"/>
        <v>0</v>
      </c>
      <c r="O37" s="387">
        <f t="shared" si="14"/>
        <v>0</v>
      </c>
    </row>
    <row r="38" spans="1:15" s="376" customFormat="1" ht="99" customHeight="1">
      <c r="A38" s="375"/>
      <c r="B38" s="388" t="s">
        <v>509</v>
      </c>
      <c r="C38" s="389" t="s">
        <v>509</v>
      </c>
      <c r="D38" s="389" t="s">
        <v>509</v>
      </c>
      <c r="E38" s="389" t="s">
        <v>354</v>
      </c>
      <c r="F38" s="390" t="s">
        <v>311</v>
      </c>
      <c r="G38" s="390" t="s">
        <v>125</v>
      </c>
      <c r="H38" s="389" t="s">
        <v>509</v>
      </c>
      <c r="I38" s="391" t="s">
        <v>509</v>
      </c>
      <c r="J38" s="392">
        <f>K38</f>
        <v>-170200</v>
      </c>
      <c r="K38" s="392">
        <v>-170200</v>
      </c>
      <c r="L38" s="392"/>
      <c r="M38" s="392"/>
      <c r="N38" s="392"/>
      <c r="O38" s="392"/>
    </row>
    <row r="39" spans="1:15" ht="73.900000000000006" customHeight="1">
      <c r="A39" s="195">
        <v>1</v>
      </c>
      <c r="B39" s="382" t="s">
        <v>8</v>
      </c>
      <c r="C39" s="385" t="s">
        <v>366</v>
      </c>
      <c r="D39" s="389" t="s">
        <v>509</v>
      </c>
      <c r="E39" s="389" t="s">
        <v>509</v>
      </c>
      <c r="F39" s="389" t="s">
        <v>509</v>
      </c>
      <c r="G39" s="390" t="s">
        <v>159</v>
      </c>
      <c r="H39" s="389" t="s">
        <v>509</v>
      </c>
      <c r="I39" s="391" t="s">
        <v>509</v>
      </c>
      <c r="J39" s="387">
        <f>J40</f>
        <v>-10476268</v>
      </c>
      <c r="K39" s="387">
        <f t="shared" ref="K39:O40" si="15">K40</f>
        <v>-10476268</v>
      </c>
      <c r="L39" s="387">
        <f t="shared" si="15"/>
        <v>0</v>
      </c>
      <c r="M39" s="387">
        <f t="shared" si="15"/>
        <v>0</v>
      </c>
      <c r="N39" s="387">
        <f t="shared" si="15"/>
        <v>0</v>
      </c>
      <c r="O39" s="387">
        <f t="shared" si="15"/>
        <v>0</v>
      </c>
    </row>
    <row r="40" spans="1:15" ht="138" customHeight="1">
      <c r="A40" s="195">
        <v>1</v>
      </c>
      <c r="B40" s="388" t="s">
        <v>352</v>
      </c>
      <c r="C40" s="385" t="s">
        <v>250</v>
      </c>
      <c r="D40" s="384" t="s">
        <v>251</v>
      </c>
      <c r="E40" s="389" t="s">
        <v>509</v>
      </c>
      <c r="F40" s="389" t="s">
        <v>509</v>
      </c>
      <c r="G40" s="390" t="s">
        <v>159</v>
      </c>
      <c r="H40" s="389" t="s">
        <v>357</v>
      </c>
      <c r="I40" s="392">
        <v>17700000</v>
      </c>
      <c r="J40" s="387">
        <f>J41</f>
        <v>-10476268</v>
      </c>
      <c r="K40" s="387">
        <f t="shared" si="15"/>
        <v>-10476268</v>
      </c>
      <c r="L40" s="387">
        <f t="shared" si="15"/>
        <v>0</v>
      </c>
      <c r="M40" s="387">
        <f t="shared" si="15"/>
        <v>0</v>
      </c>
      <c r="N40" s="387">
        <f t="shared" si="15"/>
        <v>0</v>
      </c>
      <c r="O40" s="387">
        <f t="shared" si="15"/>
        <v>0</v>
      </c>
    </row>
    <row r="41" spans="1:15" ht="115.9" customHeight="1">
      <c r="A41" s="195">
        <v>0</v>
      </c>
      <c r="B41" s="388" t="s">
        <v>509</v>
      </c>
      <c r="C41" s="389" t="s">
        <v>509</v>
      </c>
      <c r="D41" s="389" t="s">
        <v>509</v>
      </c>
      <c r="E41" s="395" t="s">
        <v>381</v>
      </c>
      <c r="F41" s="396" t="s">
        <v>382</v>
      </c>
      <c r="G41" s="390" t="s">
        <v>159</v>
      </c>
      <c r="H41" s="389" t="s">
        <v>509</v>
      </c>
      <c r="I41" s="391" t="s">
        <v>509</v>
      </c>
      <c r="J41" s="392">
        <f>K41+L41+M41+N41+O41</f>
        <v>-10476268</v>
      </c>
      <c r="K41" s="282">
        <v>-10476268</v>
      </c>
      <c r="L41" s="392">
        <v>0</v>
      </c>
      <c r="M41" s="392">
        <v>0</v>
      </c>
      <c r="N41" s="392">
        <v>0</v>
      </c>
      <c r="O41" s="392">
        <v>0</v>
      </c>
    </row>
    <row r="42" spans="1:15" ht="57.6" customHeight="1">
      <c r="A42" s="195">
        <v>1</v>
      </c>
      <c r="B42" s="388" t="s">
        <v>9</v>
      </c>
      <c r="C42" s="385" t="s">
        <v>383</v>
      </c>
      <c r="D42" s="389" t="s">
        <v>509</v>
      </c>
      <c r="E42" s="389" t="s">
        <v>509</v>
      </c>
      <c r="F42" s="389" t="s">
        <v>509</v>
      </c>
      <c r="G42" s="390" t="s">
        <v>109</v>
      </c>
      <c r="H42" s="389" t="s">
        <v>509</v>
      </c>
      <c r="I42" s="391" t="s">
        <v>509</v>
      </c>
      <c r="J42" s="387">
        <f t="shared" ref="J42:O42" si="16">J43</f>
        <v>-120600</v>
      </c>
      <c r="K42" s="387">
        <f t="shared" si="16"/>
        <v>-120600</v>
      </c>
      <c r="L42" s="387">
        <f t="shared" si="16"/>
        <v>0</v>
      </c>
      <c r="M42" s="387">
        <f t="shared" si="16"/>
        <v>0</v>
      </c>
      <c r="N42" s="387">
        <f t="shared" si="16"/>
        <v>0</v>
      </c>
      <c r="O42" s="387">
        <f t="shared" si="16"/>
        <v>0</v>
      </c>
    </row>
    <row r="43" spans="1:15" ht="64.900000000000006" customHeight="1">
      <c r="A43" s="195">
        <v>1</v>
      </c>
      <c r="B43" s="388" t="s">
        <v>367</v>
      </c>
      <c r="C43" s="390" t="s">
        <v>390</v>
      </c>
      <c r="D43" s="389" t="s">
        <v>391</v>
      </c>
      <c r="E43" s="389" t="s">
        <v>509</v>
      </c>
      <c r="F43" s="389" t="s">
        <v>509</v>
      </c>
      <c r="G43" s="390" t="s">
        <v>109</v>
      </c>
      <c r="H43" s="389" t="s">
        <v>306</v>
      </c>
      <c r="I43" s="392">
        <v>19500000</v>
      </c>
      <c r="J43" s="387">
        <f t="shared" ref="J43:O43" si="17">J44</f>
        <v>-120600</v>
      </c>
      <c r="K43" s="387">
        <f t="shared" si="17"/>
        <v>-120600</v>
      </c>
      <c r="L43" s="387">
        <f t="shared" si="17"/>
        <v>0</v>
      </c>
      <c r="M43" s="387">
        <f t="shared" si="17"/>
        <v>0</v>
      </c>
      <c r="N43" s="387">
        <f t="shared" si="17"/>
        <v>0</v>
      </c>
      <c r="O43" s="387">
        <f t="shared" si="17"/>
        <v>0</v>
      </c>
    </row>
    <row r="44" spans="1:15" ht="103.9" customHeight="1">
      <c r="A44" s="195">
        <v>0</v>
      </c>
      <c r="B44" s="388" t="s">
        <v>509</v>
      </c>
      <c r="C44" s="389" t="s">
        <v>509</v>
      </c>
      <c r="D44" s="389" t="s">
        <v>509</v>
      </c>
      <c r="E44" s="395" t="s">
        <v>387</v>
      </c>
      <c r="F44" s="396" t="s">
        <v>388</v>
      </c>
      <c r="G44" s="390" t="s">
        <v>109</v>
      </c>
      <c r="H44" s="389" t="s">
        <v>509</v>
      </c>
      <c r="I44" s="391" t="s">
        <v>509</v>
      </c>
      <c r="J44" s="392">
        <f>K44+L44+M44+N44+O44</f>
        <v>-120600</v>
      </c>
      <c r="K44" s="392">
        <v>-120600</v>
      </c>
      <c r="L44" s="392">
        <v>0</v>
      </c>
      <c r="M44" s="392">
        <v>0</v>
      </c>
      <c r="N44" s="392">
        <v>0</v>
      </c>
      <c r="O44" s="392">
        <v>0</v>
      </c>
    </row>
    <row r="45" spans="1:15" s="213" customFormat="1" ht="137.44999999999999" customHeight="1">
      <c r="A45" s="211">
        <v>1</v>
      </c>
      <c r="B45" s="382" t="s">
        <v>10</v>
      </c>
      <c r="C45" s="385" t="s">
        <v>366</v>
      </c>
      <c r="D45" s="384" t="s">
        <v>509</v>
      </c>
      <c r="E45" s="384" t="s">
        <v>509</v>
      </c>
      <c r="F45" s="384" t="s">
        <v>509</v>
      </c>
      <c r="G45" s="385" t="s">
        <v>100</v>
      </c>
      <c r="H45" s="384" t="s">
        <v>509</v>
      </c>
      <c r="I45" s="386" t="s">
        <v>509</v>
      </c>
      <c r="J45" s="387">
        <f>J46</f>
        <v>700000</v>
      </c>
      <c r="K45" s="387">
        <f t="shared" ref="K45:O46" si="18">K46</f>
        <v>700000</v>
      </c>
      <c r="L45" s="387">
        <f t="shared" si="18"/>
        <v>0</v>
      </c>
      <c r="M45" s="387">
        <f t="shared" si="18"/>
        <v>0</v>
      </c>
      <c r="N45" s="387">
        <f t="shared" si="18"/>
        <v>0</v>
      </c>
      <c r="O45" s="387">
        <f t="shared" si="18"/>
        <v>0</v>
      </c>
    </row>
    <row r="46" spans="1:15" ht="143.44999999999999" customHeight="1">
      <c r="A46" s="195">
        <v>1</v>
      </c>
      <c r="B46" s="388" t="s">
        <v>384</v>
      </c>
      <c r="C46" s="385" t="s">
        <v>405</v>
      </c>
      <c r="D46" s="389" t="s">
        <v>406</v>
      </c>
      <c r="E46" s="389" t="s">
        <v>509</v>
      </c>
      <c r="F46" s="389" t="s">
        <v>509</v>
      </c>
      <c r="G46" s="390" t="s">
        <v>100</v>
      </c>
      <c r="H46" s="389" t="s">
        <v>407</v>
      </c>
      <c r="I46" s="392">
        <v>169825690</v>
      </c>
      <c r="J46" s="387">
        <f>J47</f>
        <v>700000</v>
      </c>
      <c r="K46" s="387">
        <f t="shared" si="18"/>
        <v>700000</v>
      </c>
      <c r="L46" s="387">
        <f t="shared" si="18"/>
        <v>0</v>
      </c>
      <c r="M46" s="387">
        <f t="shared" si="18"/>
        <v>0</v>
      </c>
      <c r="N46" s="387">
        <f t="shared" si="18"/>
        <v>0</v>
      </c>
      <c r="O46" s="387">
        <f t="shared" si="18"/>
        <v>0</v>
      </c>
    </row>
    <row r="47" spans="1:15" ht="140.44999999999999" customHeight="1">
      <c r="A47" s="195">
        <v>0</v>
      </c>
      <c r="B47" s="388" t="s">
        <v>509</v>
      </c>
      <c r="C47" s="389" t="s">
        <v>509</v>
      </c>
      <c r="D47" s="389" t="s">
        <v>509</v>
      </c>
      <c r="E47" s="389" t="s">
        <v>281</v>
      </c>
      <c r="F47" s="390" t="s">
        <v>282</v>
      </c>
      <c r="G47" s="390" t="s">
        <v>100</v>
      </c>
      <c r="H47" s="389" t="s">
        <v>509</v>
      </c>
      <c r="I47" s="391" t="s">
        <v>509</v>
      </c>
      <c r="J47" s="392">
        <f>K47+L47+M47+N47+O47</f>
        <v>700000</v>
      </c>
      <c r="K47" s="392">
        <v>700000</v>
      </c>
      <c r="L47" s="392">
        <v>0</v>
      </c>
      <c r="M47" s="392"/>
      <c r="N47" s="392">
        <v>0</v>
      </c>
      <c r="O47" s="392">
        <v>0</v>
      </c>
    </row>
    <row r="48" spans="1:15" ht="84" customHeight="1">
      <c r="A48" s="195"/>
      <c r="B48" s="382" t="s">
        <v>11</v>
      </c>
      <c r="C48" s="385" t="s">
        <v>301</v>
      </c>
      <c r="D48" s="384" t="s">
        <v>509</v>
      </c>
      <c r="E48" s="384" t="s">
        <v>509</v>
      </c>
      <c r="F48" s="384" t="s">
        <v>509</v>
      </c>
      <c r="G48" s="385" t="s">
        <v>118</v>
      </c>
      <c r="H48" s="384" t="s">
        <v>509</v>
      </c>
      <c r="I48" s="386" t="s">
        <v>509</v>
      </c>
      <c r="J48" s="387">
        <f>J49</f>
        <v>4992384</v>
      </c>
      <c r="K48" s="387">
        <f t="shared" ref="K48:O49" si="19">K49</f>
        <v>4992384</v>
      </c>
      <c r="L48" s="387">
        <f t="shared" si="19"/>
        <v>0</v>
      </c>
      <c r="M48" s="387">
        <f t="shared" si="19"/>
        <v>0</v>
      </c>
      <c r="N48" s="387">
        <f t="shared" si="19"/>
        <v>0</v>
      </c>
      <c r="O48" s="387">
        <f t="shared" si="19"/>
        <v>0</v>
      </c>
    </row>
    <row r="49" spans="1:15" s="213" customFormat="1" ht="112.15" customHeight="1">
      <c r="A49" s="211"/>
      <c r="B49" s="382" t="s">
        <v>393</v>
      </c>
      <c r="C49" s="397" t="s">
        <v>529</v>
      </c>
      <c r="D49" s="398" t="s">
        <v>577</v>
      </c>
      <c r="E49" s="384" t="s">
        <v>509</v>
      </c>
      <c r="F49" s="384" t="s">
        <v>509</v>
      </c>
      <c r="G49" s="385" t="s">
        <v>118</v>
      </c>
      <c r="H49" s="384" t="s">
        <v>357</v>
      </c>
      <c r="I49" s="387">
        <v>8200001</v>
      </c>
      <c r="J49" s="387">
        <f>J50</f>
        <v>4992384</v>
      </c>
      <c r="K49" s="387">
        <f t="shared" si="19"/>
        <v>4992384</v>
      </c>
      <c r="L49" s="387">
        <f t="shared" si="19"/>
        <v>0</v>
      </c>
      <c r="M49" s="387">
        <f t="shared" si="19"/>
        <v>0</v>
      </c>
      <c r="N49" s="387">
        <f t="shared" si="19"/>
        <v>0</v>
      </c>
      <c r="O49" s="387">
        <f t="shared" si="19"/>
        <v>0</v>
      </c>
    </row>
    <row r="50" spans="1:15" ht="102.6" customHeight="1">
      <c r="A50" s="195"/>
      <c r="B50" s="388" t="s">
        <v>509</v>
      </c>
      <c r="C50" s="389" t="s">
        <v>509</v>
      </c>
      <c r="D50" s="389" t="s">
        <v>509</v>
      </c>
      <c r="E50" s="395" t="s">
        <v>473</v>
      </c>
      <c r="F50" s="396" t="s">
        <v>274</v>
      </c>
      <c r="G50" s="390" t="s">
        <v>118</v>
      </c>
      <c r="H50" s="389" t="s">
        <v>509</v>
      </c>
      <c r="I50" s="391" t="s">
        <v>509</v>
      </c>
      <c r="J50" s="282">
        <f>K50+L50+M50+N50+O50</f>
        <v>4992384</v>
      </c>
      <c r="K50" s="83">
        <f>1639300+2000000+1253084+100000</f>
        <v>4992384</v>
      </c>
      <c r="L50" s="392">
        <v>0</v>
      </c>
      <c r="M50" s="392">
        <v>0</v>
      </c>
      <c r="N50" s="392">
        <v>0</v>
      </c>
      <c r="O50" s="392">
        <v>0</v>
      </c>
    </row>
    <row r="51" spans="1:15" s="213" customFormat="1" ht="102.6" customHeight="1">
      <c r="A51" s="211"/>
      <c r="B51" s="231" t="s">
        <v>12</v>
      </c>
      <c r="C51" s="204" t="s">
        <v>307</v>
      </c>
      <c r="D51" s="209" t="s">
        <v>509</v>
      </c>
      <c r="E51" s="209" t="s">
        <v>509</v>
      </c>
      <c r="F51" s="209" t="s">
        <v>509</v>
      </c>
      <c r="G51" s="204" t="s">
        <v>118</v>
      </c>
      <c r="H51" s="209" t="s">
        <v>509</v>
      </c>
      <c r="I51" s="212" t="s">
        <v>509</v>
      </c>
      <c r="J51" s="302">
        <f>J52</f>
        <v>-100000</v>
      </c>
      <c r="K51" s="302">
        <f t="shared" ref="K51:N52" si="20">K52</f>
        <v>-100000</v>
      </c>
      <c r="L51" s="302">
        <f t="shared" si="20"/>
        <v>0</v>
      </c>
      <c r="M51" s="302">
        <f t="shared" si="20"/>
        <v>0</v>
      </c>
      <c r="N51" s="302">
        <f t="shared" si="20"/>
        <v>0</v>
      </c>
      <c r="O51" s="387"/>
    </row>
    <row r="52" spans="1:15" s="213" customFormat="1" ht="102.6" customHeight="1">
      <c r="A52" s="211"/>
      <c r="B52" s="231" t="s">
        <v>398</v>
      </c>
      <c r="C52" s="204" t="s">
        <v>425</v>
      </c>
      <c r="D52" s="209" t="s">
        <v>426</v>
      </c>
      <c r="E52" s="209" t="s">
        <v>509</v>
      </c>
      <c r="F52" s="209" t="s">
        <v>509</v>
      </c>
      <c r="G52" s="204" t="s">
        <v>118</v>
      </c>
      <c r="H52" s="209" t="s">
        <v>269</v>
      </c>
      <c r="I52" s="200">
        <v>3108515</v>
      </c>
      <c r="J52" s="302">
        <f>J53</f>
        <v>-100000</v>
      </c>
      <c r="K52" s="302">
        <f t="shared" si="20"/>
        <v>-100000</v>
      </c>
      <c r="L52" s="302">
        <f t="shared" si="20"/>
        <v>0</v>
      </c>
      <c r="M52" s="302">
        <f t="shared" si="20"/>
        <v>0</v>
      </c>
      <c r="N52" s="302">
        <f t="shared" si="20"/>
        <v>0</v>
      </c>
      <c r="O52" s="387"/>
    </row>
    <row r="53" spans="1:15" ht="102.6" customHeight="1">
      <c r="A53" s="195"/>
      <c r="B53" s="206" t="s">
        <v>509</v>
      </c>
      <c r="C53" s="198" t="s">
        <v>509</v>
      </c>
      <c r="D53" s="198" t="s">
        <v>509</v>
      </c>
      <c r="E53" s="198" t="s">
        <v>427</v>
      </c>
      <c r="F53" s="197" t="s">
        <v>311</v>
      </c>
      <c r="G53" s="197" t="s">
        <v>118</v>
      </c>
      <c r="H53" s="198" t="s">
        <v>509</v>
      </c>
      <c r="I53" s="199" t="s">
        <v>509</v>
      </c>
      <c r="J53" s="282">
        <f>K53</f>
        <v>-100000</v>
      </c>
      <c r="K53" s="83">
        <v>-100000</v>
      </c>
      <c r="L53" s="392"/>
      <c r="M53" s="392"/>
      <c r="N53" s="392"/>
      <c r="O53" s="392"/>
    </row>
    <row r="54" spans="1:15" ht="91.9" customHeight="1">
      <c r="A54" s="195">
        <v>1</v>
      </c>
      <c r="B54" s="388" t="s">
        <v>13</v>
      </c>
      <c r="C54" s="385" t="s">
        <v>429</v>
      </c>
      <c r="D54" s="389" t="s">
        <v>509</v>
      </c>
      <c r="E54" s="389" t="s">
        <v>509</v>
      </c>
      <c r="F54" s="389" t="s">
        <v>509</v>
      </c>
      <c r="G54" s="390" t="s">
        <v>188</v>
      </c>
      <c r="H54" s="389" t="s">
        <v>509</v>
      </c>
      <c r="I54" s="391" t="s">
        <v>509</v>
      </c>
      <c r="J54" s="387">
        <f>J55</f>
        <v>-1000000</v>
      </c>
      <c r="K54" s="387">
        <f t="shared" ref="K54:O55" si="21">K55</f>
        <v>-1000000</v>
      </c>
      <c r="L54" s="387">
        <f t="shared" si="21"/>
        <v>0</v>
      </c>
      <c r="M54" s="387">
        <f t="shared" si="21"/>
        <v>0</v>
      </c>
      <c r="N54" s="387">
        <f t="shared" si="21"/>
        <v>0</v>
      </c>
      <c r="O54" s="387">
        <f t="shared" si="21"/>
        <v>0</v>
      </c>
    </row>
    <row r="55" spans="1:15" ht="94.9" customHeight="1">
      <c r="A55" s="195">
        <v>1</v>
      </c>
      <c r="B55" s="388" t="s">
        <v>401</v>
      </c>
      <c r="C55" s="385" t="s">
        <v>430</v>
      </c>
      <c r="D55" s="389" t="s">
        <v>431</v>
      </c>
      <c r="E55" s="389" t="s">
        <v>509</v>
      </c>
      <c r="F55" s="389" t="s">
        <v>509</v>
      </c>
      <c r="G55" s="390" t="s">
        <v>188</v>
      </c>
      <c r="H55" s="389" t="s">
        <v>306</v>
      </c>
      <c r="I55" s="392">
        <v>100000000</v>
      </c>
      <c r="J55" s="387">
        <f>J56</f>
        <v>-1000000</v>
      </c>
      <c r="K55" s="387">
        <f t="shared" si="21"/>
        <v>-1000000</v>
      </c>
      <c r="L55" s="387">
        <f t="shared" si="21"/>
        <v>0</v>
      </c>
      <c r="M55" s="387">
        <f t="shared" si="21"/>
        <v>0</v>
      </c>
      <c r="N55" s="387">
        <f t="shared" si="21"/>
        <v>0</v>
      </c>
      <c r="O55" s="387">
        <f t="shared" si="21"/>
        <v>0</v>
      </c>
    </row>
    <row r="56" spans="1:15" ht="110.45" customHeight="1">
      <c r="A56" s="195">
        <v>0</v>
      </c>
      <c r="B56" s="388" t="s">
        <v>509</v>
      </c>
      <c r="C56" s="389" t="s">
        <v>509</v>
      </c>
      <c r="D56" s="389" t="s">
        <v>509</v>
      </c>
      <c r="E56" s="389" t="s">
        <v>432</v>
      </c>
      <c r="F56" s="390" t="s">
        <v>433</v>
      </c>
      <c r="G56" s="390" t="s">
        <v>188</v>
      </c>
      <c r="H56" s="389" t="s">
        <v>509</v>
      </c>
      <c r="I56" s="391" t="s">
        <v>509</v>
      </c>
      <c r="J56" s="392">
        <f>K56+L56+M56+N56+O56</f>
        <v>-1000000</v>
      </c>
      <c r="K56" s="392">
        <v>-1000000</v>
      </c>
      <c r="L56" s="392">
        <v>0</v>
      </c>
      <c r="M56" s="392">
        <v>0</v>
      </c>
      <c r="N56" s="392">
        <v>0</v>
      </c>
      <c r="O56" s="392">
        <v>0</v>
      </c>
    </row>
    <row r="57" spans="1:15" ht="32.450000000000003" customHeight="1">
      <c r="A57" s="195">
        <v>1</v>
      </c>
      <c r="B57" s="206" t="s">
        <v>509</v>
      </c>
      <c r="C57" s="198" t="s">
        <v>509</v>
      </c>
      <c r="D57" s="198" t="s">
        <v>509</v>
      </c>
      <c r="E57" s="198" t="s">
        <v>509</v>
      </c>
      <c r="F57" s="198" t="s">
        <v>509</v>
      </c>
      <c r="G57" s="198" t="s">
        <v>509</v>
      </c>
      <c r="H57" s="198" t="s">
        <v>509</v>
      </c>
      <c r="I57" s="199" t="s">
        <v>539</v>
      </c>
      <c r="J57" s="200">
        <f t="shared" ref="J57:O57" si="22">J10+J13+J28+J39+J42+J45+J48+J51+J54</f>
        <v>-4137368</v>
      </c>
      <c r="K57" s="200">
        <f t="shared" si="22"/>
        <v>-10137368</v>
      </c>
      <c r="L57" s="200">
        <f t="shared" si="22"/>
        <v>0</v>
      </c>
      <c r="M57" s="200">
        <f t="shared" si="22"/>
        <v>6000000</v>
      </c>
      <c r="N57" s="200">
        <f t="shared" si="22"/>
        <v>0</v>
      </c>
      <c r="O57" s="200">
        <f t="shared" si="22"/>
        <v>0</v>
      </c>
    </row>
    <row r="58" spans="1:15">
      <c r="B58" s="232"/>
      <c r="J58" s="270"/>
      <c r="K58" s="270"/>
      <c r="L58" s="270"/>
      <c r="M58" s="270"/>
    </row>
    <row r="59" spans="1:15" ht="78.599999999999994" customHeight="1">
      <c r="B59" s="232"/>
      <c r="C59" s="433" t="s">
        <v>256</v>
      </c>
      <c r="D59" s="433"/>
      <c r="E59" s="433"/>
      <c r="F59" s="433"/>
      <c r="G59" s="205"/>
      <c r="H59" s="267"/>
      <c r="I59" s="267"/>
      <c r="J59" s="268"/>
      <c r="K59" s="267"/>
      <c r="L59" s="205" t="s">
        <v>460</v>
      </c>
      <c r="M59" s="267"/>
      <c r="N59" s="267"/>
      <c r="O59" s="267"/>
    </row>
    <row r="60" spans="1:15">
      <c r="B60" s="232"/>
      <c r="J60" s="270"/>
      <c r="K60" s="270"/>
      <c r="L60" s="270"/>
    </row>
    <row r="61" spans="1:15">
      <c r="B61" s="232"/>
      <c r="J61" s="270"/>
      <c r="K61" s="270"/>
      <c r="L61" s="270"/>
    </row>
    <row r="62" spans="1:15">
      <c r="B62" s="232"/>
      <c r="J62" s="270"/>
      <c r="K62" s="270"/>
      <c r="L62" s="270"/>
    </row>
    <row r="63" spans="1:15">
      <c r="B63" s="232"/>
    </row>
    <row r="64" spans="1:15">
      <c r="B64" s="232"/>
    </row>
    <row r="65" spans="2:2">
      <c r="B65" s="232"/>
    </row>
    <row r="66" spans="2:2">
      <c r="B66" s="232"/>
    </row>
    <row r="67" spans="2:2">
      <c r="B67" s="232"/>
    </row>
    <row r="68" spans="2:2">
      <c r="B68" s="232"/>
    </row>
    <row r="69" spans="2:2">
      <c r="B69" s="232"/>
    </row>
  </sheetData>
  <mergeCells count="15">
    <mergeCell ref="H7:H8"/>
    <mergeCell ref="I7:I8"/>
    <mergeCell ref="J7:J8"/>
    <mergeCell ref="K7:O7"/>
    <mergeCell ref="C59:F59"/>
    <mergeCell ref="M3:N3"/>
    <mergeCell ref="B4:O4"/>
    <mergeCell ref="B5:C5"/>
    <mergeCell ref="B6:C6"/>
    <mergeCell ref="B7:B8"/>
    <mergeCell ref="C7:C8"/>
    <mergeCell ref="D7:D8"/>
    <mergeCell ref="E7:E8"/>
    <mergeCell ref="F7:F8"/>
    <mergeCell ref="G7:G8"/>
  </mergeCells>
  <conditionalFormatting sqref="C48 C10:C11 C13 C15:C28">
    <cfRule type="expression" dxfId="59" priority="69" stopIfTrue="1">
      <formula>A10=1</formula>
    </cfRule>
  </conditionalFormatting>
  <conditionalFormatting sqref="B10:B11 B13:B50 B54:B57">
    <cfRule type="expression" dxfId="58" priority="70" stopIfTrue="1">
      <formula>A10=1</formula>
    </cfRule>
  </conditionalFormatting>
  <conditionalFormatting sqref="D10:D11 D13:D23 D25:D36 D38:D50 D54:D57">
    <cfRule type="expression" dxfId="57" priority="71" stopIfTrue="1">
      <formula>A10=1</formula>
    </cfRule>
  </conditionalFormatting>
  <conditionalFormatting sqref="E10:E11 E13:E28 E45:E49 E54:E57">
    <cfRule type="expression" dxfId="56" priority="72" stopIfTrue="1">
      <formula>A10=1</formula>
    </cfRule>
  </conditionalFormatting>
  <conditionalFormatting sqref="F10:F11 F13:F28 F45:F49 F54:F57">
    <cfRule type="expression" dxfId="55" priority="73" stopIfTrue="1">
      <formula>A10=1</formula>
    </cfRule>
  </conditionalFormatting>
  <conditionalFormatting sqref="H10:H11 H13:H36 H50 H38:H48 H54:H57">
    <cfRule type="expression" dxfId="54" priority="74" stopIfTrue="1">
      <formula>A10=1</formula>
    </cfRule>
  </conditionalFormatting>
  <conditionalFormatting sqref="I10:I11 I13:I23 I25:I36 I50 I38:I48 I54:I57">
    <cfRule type="expression" dxfId="53" priority="75" stopIfTrue="1">
      <formula>A10=1</formula>
    </cfRule>
  </conditionalFormatting>
  <conditionalFormatting sqref="K31:N31 K44 K16:O16 K18:O18 K20:O20 K22:O22 K24:O24 K26:O26 K33:O33 K39:O40 K45:O46 K54:O55 K37:O37 K48:O49 K13:O14 K35:O35 K28:O29 J10:O11 K42:O43 K51:N52 J13:J57 K57:O57">
    <cfRule type="expression" dxfId="52" priority="76" stopIfTrue="1">
      <formula>A10=1</formula>
    </cfRule>
  </conditionalFormatting>
  <conditionalFormatting sqref="K17 K19 K21 K23 K25 K50 K30 K32 K34 K41 K56 K38 K27 K15 K36 K47 K53">
    <cfRule type="expression" dxfId="51" priority="77" stopIfTrue="1">
      <formula>A15=1</formula>
    </cfRule>
  </conditionalFormatting>
  <conditionalFormatting sqref="L17 L19 L21 L23 L25 L50 L30 L32 L34 L41 L56 L38 L27 L15 L36 L44 L47 L53">
    <cfRule type="expression" dxfId="50" priority="78" stopIfTrue="1">
      <formula>A15=1</formula>
    </cfRule>
  </conditionalFormatting>
  <conditionalFormatting sqref="M17 M19 M21 M23 M25 M50 M30 M32 M34 M41 M56 M38 M27 M15 M36 M44 M47 M53">
    <cfRule type="expression" dxfId="49" priority="79" stopIfTrue="1">
      <formula>A15=1</formula>
    </cfRule>
  </conditionalFormatting>
  <conditionalFormatting sqref="N17 N19 N21 N23 N25 N50 N30 N32 N34 N41 N56 N38 N27 N15 N36 N44 N47 N53">
    <cfRule type="expression" dxfId="48" priority="80" stopIfTrue="1">
      <formula>A15=1</formula>
    </cfRule>
  </conditionalFormatting>
  <conditionalFormatting sqref="O17 O19 O21 O23 O25 O34 O41 O56 O38 O27 O15 O36 O30:O32 O44 O47 O50:O53">
    <cfRule type="expression" dxfId="47" priority="81" stopIfTrue="1">
      <formula>A15=1</formula>
    </cfRule>
  </conditionalFormatting>
  <conditionalFormatting sqref="C57">
    <cfRule type="expression" dxfId="46" priority="82" stopIfTrue="1">
      <formula>A64=1</formula>
    </cfRule>
  </conditionalFormatting>
  <conditionalFormatting sqref="G10:G11 G13:G50 G54:G57">
    <cfRule type="expression" dxfId="45" priority="84" stopIfTrue="1">
      <formula>A10=1</formula>
    </cfRule>
  </conditionalFormatting>
  <conditionalFormatting sqref="C35:C36 C39:C44">
    <cfRule type="expression" dxfId="44" priority="85" stopIfTrue="1">
      <formula>A37=1</formula>
    </cfRule>
  </conditionalFormatting>
  <conditionalFormatting sqref="C38">
    <cfRule type="expression" dxfId="43" priority="89" stopIfTrue="1">
      <formula>#REF!=1</formula>
    </cfRule>
  </conditionalFormatting>
  <conditionalFormatting sqref="C49:C50">
    <cfRule type="expression" dxfId="42" priority="90" stopIfTrue="1">
      <formula>#REF!=1</formula>
    </cfRule>
  </conditionalFormatting>
  <conditionalFormatting sqref="C29:C32">
    <cfRule type="expression" dxfId="41" priority="91" stopIfTrue="1">
      <formula>A30=1</formula>
    </cfRule>
  </conditionalFormatting>
  <conditionalFormatting sqref="E29 E33 E35 E39:E40 E37 E31 E43">
    <cfRule type="expression" dxfId="40" priority="92" stopIfTrue="1">
      <formula>A30=1</formula>
    </cfRule>
  </conditionalFormatting>
  <conditionalFormatting sqref="F29 F33 F35 F39:F40 F37 F31 F43">
    <cfRule type="expression" dxfId="39" priority="93" stopIfTrue="1">
      <formula>A30=1</formula>
    </cfRule>
  </conditionalFormatting>
  <conditionalFormatting sqref="H37">
    <cfRule type="expression" dxfId="38" priority="60" stopIfTrue="1">
      <formula>A37=1</formula>
    </cfRule>
  </conditionalFormatting>
  <conditionalFormatting sqref="I37">
    <cfRule type="expression" dxfId="37" priority="59" stopIfTrue="1">
      <formula>A37=1</formula>
    </cfRule>
  </conditionalFormatting>
  <conditionalFormatting sqref="D37">
    <cfRule type="expression" dxfId="36" priority="58" stopIfTrue="1">
      <formula>A37=1</formula>
    </cfRule>
  </conditionalFormatting>
  <conditionalFormatting sqref="H49">
    <cfRule type="expression" dxfId="35" priority="56" stopIfTrue="1">
      <formula>A49=1</formula>
    </cfRule>
  </conditionalFormatting>
  <conditionalFormatting sqref="I49">
    <cfRule type="expression" dxfId="34" priority="55" stopIfTrue="1">
      <formula>A49=1</formula>
    </cfRule>
  </conditionalFormatting>
  <conditionalFormatting sqref="D12">
    <cfRule type="expression" dxfId="33" priority="46" stopIfTrue="1">
      <formula>A12=1</formula>
    </cfRule>
  </conditionalFormatting>
  <conditionalFormatting sqref="F12">
    <cfRule type="expression" dxfId="32" priority="47" stopIfTrue="1">
      <formula>A12=1</formula>
    </cfRule>
  </conditionalFormatting>
  <conditionalFormatting sqref="H12">
    <cfRule type="expression" dxfId="31" priority="45" stopIfTrue="1">
      <formula>A12=1</formula>
    </cfRule>
  </conditionalFormatting>
  <conditionalFormatting sqref="I12">
    <cfRule type="expression" dxfId="30" priority="41" stopIfTrue="1">
      <formula>A12=1</formula>
    </cfRule>
  </conditionalFormatting>
  <conditionalFormatting sqref="J12">
    <cfRule type="expression" dxfId="29" priority="42" stopIfTrue="1">
      <formula>A12=1</formula>
    </cfRule>
  </conditionalFormatting>
  <conditionalFormatting sqref="K12">
    <cfRule type="expression" dxfId="28" priority="49" stopIfTrue="1">
      <formula>A12=1</formula>
    </cfRule>
  </conditionalFormatting>
  <conditionalFormatting sqref="L12">
    <cfRule type="expression" dxfId="27" priority="50" stopIfTrue="1">
      <formula>A12=1</formula>
    </cfRule>
  </conditionalFormatting>
  <conditionalFormatting sqref="M12">
    <cfRule type="expression" dxfId="26" priority="51" stopIfTrue="1">
      <formula>A12=1</formula>
    </cfRule>
  </conditionalFormatting>
  <conditionalFormatting sqref="N12">
    <cfRule type="expression" dxfId="25" priority="52" stopIfTrue="1">
      <formula>A12=1</formula>
    </cfRule>
  </conditionalFormatting>
  <conditionalFormatting sqref="O12">
    <cfRule type="expression" dxfId="24" priority="53" stopIfTrue="1">
      <formula>A12=1</formula>
    </cfRule>
  </conditionalFormatting>
  <conditionalFormatting sqref="E12">
    <cfRule type="expression" dxfId="23" priority="43" stopIfTrue="1">
      <formula>A12=1</formula>
    </cfRule>
  </conditionalFormatting>
  <conditionalFormatting sqref="B12">
    <cfRule type="expression" dxfId="22" priority="48" stopIfTrue="1">
      <formula>A12=1</formula>
    </cfRule>
  </conditionalFormatting>
  <conditionalFormatting sqref="G12">
    <cfRule type="expression" dxfId="21" priority="44" stopIfTrue="1">
      <formula>A12=1</formula>
    </cfRule>
  </conditionalFormatting>
  <conditionalFormatting sqref="E30">
    <cfRule type="expression" dxfId="20" priority="39" stopIfTrue="1">
      <formula>A30=1</formula>
    </cfRule>
  </conditionalFormatting>
  <conditionalFormatting sqref="F30">
    <cfRule type="expression" dxfId="19" priority="40" stopIfTrue="1">
      <formula>A30=1</formula>
    </cfRule>
  </conditionalFormatting>
  <conditionalFormatting sqref="E32">
    <cfRule type="expression" dxfId="18" priority="37" stopIfTrue="1">
      <formula>A32=1</formula>
    </cfRule>
  </conditionalFormatting>
  <conditionalFormatting sqref="F32">
    <cfRule type="expression" dxfId="17" priority="38" stopIfTrue="1">
      <formula>A32=1</formula>
    </cfRule>
  </conditionalFormatting>
  <conditionalFormatting sqref="E34">
    <cfRule type="expression" dxfId="16" priority="35" stopIfTrue="1">
      <formula>A34=1</formula>
    </cfRule>
  </conditionalFormatting>
  <conditionalFormatting sqref="F34">
    <cfRule type="expression" dxfId="15" priority="36" stopIfTrue="1">
      <formula>A34=1</formula>
    </cfRule>
  </conditionalFormatting>
  <conditionalFormatting sqref="E36">
    <cfRule type="expression" dxfId="14" priority="29" stopIfTrue="1">
      <formula>A36=1</formula>
    </cfRule>
  </conditionalFormatting>
  <conditionalFormatting sqref="F36">
    <cfRule type="expression" dxfId="13" priority="30" stopIfTrue="1">
      <formula>A36=1</formula>
    </cfRule>
  </conditionalFormatting>
  <conditionalFormatting sqref="E38">
    <cfRule type="expression" dxfId="12" priority="25" stopIfTrue="1">
      <formula>A38=1</formula>
    </cfRule>
  </conditionalFormatting>
  <conditionalFormatting sqref="F38">
    <cfRule type="expression" dxfId="11" priority="26" stopIfTrue="1">
      <formula>A38=1</formula>
    </cfRule>
  </conditionalFormatting>
  <conditionalFormatting sqref="C12">
    <cfRule type="expression" dxfId="10" priority="106" stopIfTrue="1">
      <formula>#REF!=1</formula>
    </cfRule>
  </conditionalFormatting>
  <conditionalFormatting sqref="C33:C34 E42:F42">
    <cfRule type="expression" dxfId="9" priority="136" stopIfTrue="1">
      <formula>#REF!=1</formula>
    </cfRule>
  </conditionalFormatting>
  <conditionalFormatting sqref="C54:C56">
    <cfRule type="expression" dxfId="8" priority="151" stopIfTrue="1">
      <formula>A58=1</formula>
    </cfRule>
  </conditionalFormatting>
  <conditionalFormatting sqref="B51:B53">
    <cfRule type="expression" dxfId="7" priority="1" stopIfTrue="1">
      <formula>A51=1</formula>
    </cfRule>
  </conditionalFormatting>
  <conditionalFormatting sqref="D51:D53">
    <cfRule type="expression" dxfId="6" priority="2" stopIfTrue="1">
      <formula>A51=1</formula>
    </cfRule>
  </conditionalFormatting>
  <conditionalFormatting sqref="E51:E53">
    <cfRule type="expression" dxfId="5" priority="3" stopIfTrue="1">
      <formula>A51=1</formula>
    </cfRule>
  </conditionalFormatting>
  <conditionalFormatting sqref="F51:F53">
    <cfRule type="expression" dxfId="4" priority="4" stopIfTrue="1">
      <formula>A51=1</formula>
    </cfRule>
  </conditionalFormatting>
  <conditionalFormatting sqref="H51:H53">
    <cfRule type="expression" dxfId="3" priority="5" stopIfTrue="1">
      <formula>A51=1</formula>
    </cfRule>
  </conditionalFormatting>
  <conditionalFormatting sqref="I51:I53">
    <cfRule type="expression" dxfId="2" priority="6" stopIfTrue="1">
      <formula>A51=1</formula>
    </cfRule>
  </conditionalFormatting>
  <conditionalFormatting sqref="C51:C53">
    <cfRule type="expression" dxfId="1" priority="7" stopIfTrue="1">
      <formula>A57=1</formula>
    </cfRule>
  </conditionalFormatting>
  <conditionalFormatting sqref="G51:G53">
    <cfRule type="expression" dxfId="0" priority="8" stopIfTrue="1">
      <formula>A51=1</formula>
    </cfRule>
  </conditionalFormatting>
  <pageMargins left="0.19685039370078741" right="0.19685039370078741" top="0.98425196850393704" bottom="0.19685039370078741" header="0" footer="0"/>
  <pageSetup paperSize="9" scale="60" orientation="landscape" r:id="rId1"/>
  <headerFooter alignWithMargins="0">
    <oddHeader>&amp;C&amp;P</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83006C-BF24-4A5D-AC9C-FFE9D2626328}">
  <dimension ref="A1:L114"/>
  <sheetViews>
    <sheetView showZeros="0" tabSelected="1" topLeftCell="A97" zoomScale="75" zoomScaleNormal="75" zoomScaleSheetLayoutView="75" workbookViewId="0">
      <selection activeCell="E101" sqref="E101"/>
    </sheetView>
  </sheetViews>
  <sheetFormatPr defaultColWidth="9.1640625" defaultRowHeight="12.75"/>
  <cols>
    <col min="1" max="1" width="11.83203125" style="42" customWidth="1"/>
    <col min="2" max="2" width="12.83203125" style="42" customWidth="1"/>
    <col min="3" max="3" width="14.5" style="42" customWidth="1"/>
    <col min="4" max="4" width="47.6640625" style="109" customWidth="1"/>
    <col min="5" max="5" width="58" style="43" customWidth="1"/>
    <col min="6" max="6" width="20.1640625" style="44" customWidth="1"/>
    <col min="7" max="7" width="19.5" style="53" customWidth="1"/>
    <col min="8" max="8" width="19.5" style="44" customWidth="1"/>
    <col min="9" max="10" width="22" style="44" bestFit="1" customWidth="1"/>
    <col min="11" max="16384" width="9.1640625" style="44"/>
  </cols>
  <sheetData>
    <row r="1" spans="1:10" ht="18.600000000000001" customHeight="1">
      <c r="I1" s="460" t="s">
        <v>790</v>
      </c>
      <c r="J1" s="460"/>
    </row>
    <row r="2" spans="1:10" ht="18" customHeight="1">
      <c r="I2" s="460" t="s">
        <v>540</v>
      </c>
      <c r="J2" s="460"/>
    </row>
    <row r="3" spans="1:10" ht="20.45" customHeight="1">
      <c r="I3" s="462" t="s">
        <v>807</v>
      </c>
      <c r="J3" s="462"/>
    </row>
    <row r="4" spans="1:10" ht="29.45" customHeight="1">
      <c r="A4" s="498" t="s">
        <v>273</v>
      </c>
      <c r="B4" s="498"/>
      <c r="C4" s="498"/>
      <c r="D4" s="498"/>
      <c r="E4" s="498"/>
      <c r="F4" s="498"/>
      <c r="G4" s="498"/>
      <c r="H4" s="498"/>
      <c r="I4" s="498"/>
      <c r="J4" s="498"/>
    </row>
    <row r="5" spans="1:10" ht="37.9" customHeight="1">
      <c r="A5" s="45"/>
      <c r="B5" s="495" t="s">
        <v>15</v>
      </c>
      <c r="C5" s="495"/>
      <c r="D5" s="495"/>
      <c r="E5" s="46"/>
      <c r="F5" s="47"/>
      <c r="G5" s="56"/>
      <c r="H5" s="45"/>
      <c r="I5" s="45"/>
    </row>
    <row r="6" spans="1:10">
      <c r="A6" s="48"/>
      <c r="G6" s="57"/>
      <c r="J6" s="49" t="s">
        <v>515</v>
      </c>
    </row>
    <row r="7" spans="1:10" s="115" customFormat="1" ht="36" customHeight="1">
      <c r="A7" s="496" t="s">
        <v>0</v>
      </c>
      <c r="B7" s="496" t="s">
        <v>1</v>
      </c>
      <c r="C7" s="496" t="s">
        <v>2</v>
      </c>
      <c r="D7" s="496" t="s">
        <v>512</v>
      </c>
      <c r="E7" s="496" t="s">
        <v>3</v>
      </c>
      <c r="F7" s="496" t="s">
        <v>4</v>
      </c>
      <c r="G7" s="497" t="s">
        <v>536</v>
      </c>
      <c r="H7" s="496" t="s">
        <v>516</v>
      </c>
      <c r="I7" s="496" t="s">
        <v>517</v>
      </c>
      <c r="J7" s="496"/>
    </row>
    <row r="8" spans="1:10" s="116" customFormat="1" ht="60" customHeight="1">
      <c r="A8" s="496"/>
      <c r="B8" s="496"/>
      <c r="C8" s="496"/>
      <c r="D8" s="496"/>
      <c r="E8" s="496"/>
      <c r="F8" s="496"/>
      <c r="G8" s="497"/>
      <c r="H8" s="496"/>
      <c r="I8" s="114" t="s">
        <v>513</v>
      </c>
      <c r="J8" s="114" t="s">
        <v>538</v>
      </c>
    </row>
    <row r="9" spans="1:10" ht="20.45" customHeight="1">
      <c r="A9" s="51" t="s">
        <v>5</v>
      </c>
      <c r="B9" s="52" t="s">
        <v>6</v>
      </c>
      <c r="C9" s="51" t="s">
        <v>7</v>
      </c>
      <c r="D9" s="51" t="s">
        <v>8</v>
      </c>
      <c r="E9" s="51" t="s">
        <v>9</v>
      </c>
      <c r="F9" s="52" t="s">
        <v>10</v>
      </c>
      <c r="G9" s="58" t="s">
        <v>11</v>
      </c>
      <c r="H9" s="52" t="s">
        <v>12</v>
      </c>
      <c r="I9" s="51" t="s">
        <v>13</v>
      </c>
      <c r="J9" s="52" t="s">
        <v>14</v>
      </c>
    </row>
    <row r="10" spans="1:10" ht="44.45" customHeight="1">
      <c r="A10" s="351" t="s">
        <v>121</v>
      </c>
      <c r="B10" s="351" t="s">
        <v>18</v>
      </c>
      <c r="C10" s="351" t="s">
        <v>18</v>
      </c>
      <c r="D10" s="379" t="s">
        <v>122</v>
      </c>
      <c r="E10" s="51"/>
      <c r="F10" s="52"/>
      <c r="G10" s="90">
        <f>G11+G14</f>
        <v>1219300</v>
      </c>
      <c r="H10" s="90">
        <f>H11+H14</f>
        <v>1219300</v>
      </c>
      <c r="I10" s="90">
        <f>I11+I14</f>
        <v>0</v>
      </c>
      <c r="J10" s="90">
        <f>J11+J14</f>
        <v>0</v>
      </c>
    </row>
    <row r="11" spans="1:10" ht="39" customHeight="1">
      <c r="A11" s="351" t="s">
        <v>658</v>
      </c>
      <c r="B11" s="351" t="s">
        <v>18</v>
      </c>
      <c r="C11" s="351" t="s">
        <v>18</v>
      </c>
      <c r="D11" s="379" t="s">
        <v>122</v>
      </c>
      <c r="E11" s="51"/>
      <c r="F11" s="52"/>
      <c r="G11" s="90">
        <f>SUM(G12:G13)</f>
        <v>900000</v>
      </c>
      <c r="H11" s="90">
        <f>SUM(H12:H13)</f>
        <v>900000</v>
      </c>
      <c r="I11" s="90">
        <f>SUM(I12:I13)</f>
        <v>0</v>
      </c>
      <c r="J11" s="90">
        <f>SUM(J12:J13)</f>
        <v>0</v>
      </c>
    </row>
    <row r="12" spans="1:10" ht="71.45" customHeight="1">
      <c r="A12" s="370" t="s">
        <v>649</v>
      </c>
      <c r="B12" s="370" t="s">
        <v>36</v>
      </c>
      <c r="C12" s="370" t="s">
        <v>137</v>
      </c>
      <c r="D12" s="308" t="s">
        <v>138</v>
      </c>
      <c r="E12" s="308" t="s">
        <v>650</v>
      </c>
      <c r="F12" s="308" t="s">
        <v>651</v>
      </c>
      <c r="G12" s="123">
        <f>H12+I12</f>
        <v>750000</v>
      </c>
      <c r="H12" s="123">
        <v>750000</v>
      </c>
      <c r="I12" s="90"/>
      <c r="J12" s="90"/>
    </row>
    <row r="13" spans="1:10" ht="68.45" customHeight="1">
      <c r="A13" s="370" t="s">
        <v>652</v>
      </c>
      <c r="B13" s="370" t="s">
        <v>653</v>
      </c>
      <c r="C13" s="370" t="s">
        <v>654</v>
      </c>
      <c r="D13" s="308" t="s">
        <v>655</v>
      </c>
      <c r="E13" s="308" t="s">
        <v>656</v>
      </c>
      <c r="F13" s="308" t="s">
        <v>657</v>
      </c>
      <c r="G13" s="123">
        <f>H13+I13</f>
        <v>150000</v>
      </c>
      <c r="H13" s="123">
        <v>150000</v>
      </c>
      <c r="I13" s="90"/>
      <c r="J13" s="90"/>
    </row>
    <row r="14" spans="1:10" ht="76.150000000000006" customHeight="1">
      <c r="A14" s="121" t="s">
        <v>123</v>
      </c>
      <c r="B14" s="55"/>
      <c r="C14" s="135"/>
      <c r="D14" s="136" t="s">
        <v>200</v>
      </c>
      <c r="E14" s="51"/>
      <c r="F14" s="52"/>
      <c r="G14" s="90">
        <f>G15</f>
        <v>319300</v>
      </c>
      <c r="H14" s="90">
        <f>H15</f>
        <v>319300</v>
      </c>
      <c r="I14" s="90">
        <f>I15</f>
        <v>0</v>
      </c>
      <c r="J14" s="90">
        <f>J15</f>
        <v>0</v>
      </c>
    </row>
    <row r="15" spans="1:10" ht="79.900000000000006" customHeight="1">
      <c r="A15" s="84" t="s">
        <v>201</v>
      </c>
      <c r="B15" s="84" t="s">
        <v>36</v>
      </c>
      <c r="C15" s="84" t="s">
        <v>137</v>
      </c>
      <c r="D15" s="122" t="s">
        <v>138</v>
      </c>
      <c r="E15" s="122" t="s">
        <v>543</v>
      </c>
      <c r="F15" s="122" t="s">
        <v>544</v>
      </c>
      <c r="G15" s="123">
        <f>H15+I15</f>
        <v>319300</v>
      </c>
      <c r="H15" s="123">
        <v>319300</v>
      </c>
      <c r="I15" s="90"/>
      <c r="J15" s="90"/>
    </row>
    <row r="16" spans="1:10" ht="48.6" customHeight="1">
      <c r="A16" s="55" t="s">
        <v>139</v>
      </c>
      <c r="B16" s="55" t="s">
        <v>18</v>
      </c>
      <c r="C16" s="55" t="s">
        <v>18</v>
      </c>
      <c r="D16" s="60" t="s">
        <v>140</v>
      </c>
      <c r="E16" s="51"/>
      <c r="F16" s="52"/>
      <c r="G16" s="90">
        <f>G17</f>
        <v>2389800</v>
      </c>
      <c r="H16" s="90">
        <f>H17</f>
        <v>2389800</v>
      </c>
      <c r="I16" s="90">
        <f>I17</f>
        <v>0</v>
      </c>
      <c r="J16" s="90">
        <f>J17</f>
        <v>0</v>
      </c>
    </row>
    <row r="17" spans="1:12" ht="48" customHeight="1">
      <c r="A17" s="55" t="s">
        <v>141</v>
      </c>
      <c r="B17" s="55" t="s">
        <v>18</v>
      </c>
      <c r="C17" s="55" t="s">
        <v>18</v>
      </c>
      <c r="D17" s="60" t="s">
        <v>140</v>
      </c>
      <c r="E17" s="51"/>
      <c r="F17" s="52"/>
      <c r="G17" s="90">
        <f>SUM(G18:G20)</f>
        <v>2389800</v>
      </c>
      <c r="H17" s="90">
        <f>SUM(H18:H20)</f>
        <v>2389800</v>
      </c>
      <c r="I17" s="90">
        <f>SUM(I18:I20)</f>
        <v>0</v>
      </c>
      <c r="J17" s="90">
        <f>SUM(J18:J20)</f>
        <v>0</v>
      </c>
    </row>
    <row r="18" spans="1:12" ht="59.45" customHeight="1">
      <c r="A18" s="370" t="s">
        <v>659</v>
      </c>
      <c r="B18" s="370" t="s">
        <v>36</v>
      </c>
      <c r="C18" s="370" t="s">
        <v>137</v>
      </c>
      <c r="D18" s="308" t="s">
        <v>138</v>
      </c>
      <c r="E18" s="308" t="s">
        <v>660</v>
      </c>
      <c r="F18" s="308" t="s">
        <v>661</v>
      </c>
      <c r="G18" s="123">
        <f>H18+I18</f>
        <v>-50000</v>
      </c>
      <c r="H18" s="123">
        <v>-50000</v>
      </c>
      <c r="I18" s="90"/>
      <c r="J18" s="90"/>
    </row>
    <row r="19" spans="1:12" ht="69.599999999999994" customHeight="1">
      <c r="A19" s="370" t="s">
        <v>662</v>
      </c>
      <c r="B19" s="370" t="s">
        <v>663</v>
      </c>
      <c r="C19" s="370" t="s">
        <v>50</v>
      </c>
      <c r="D19" s="308" t="s">
        <v>664</v>
      </c>
      <c r="E19" s="308" t="s">
        <v>665</v>
      </c>
      <c r="F19" s="308" t="s">
        <v>666</v>
      </c>
      <c r="G19" s="123">
        <f>H19+I19</f>
        <v>-49900</v>
      </c>
      <c r="H19" s="123">
        <v>-49900</v>
      </c>
      <c r="I19" s="90"/>
      <c r="J19" s="90"/>
    </row>
    <row r="20" spans="1:12" ht="96" customHeight="1">
      <c r="A20" s="124" t="s">
        <v>142</v>
      </c>
      <c r="B20" s="124" t="s">
        <v>143</v>
      </c>
      <c r="C20" s="124" t="s">
        <v>36</v>
      </c>
      <c r="D20" s="125" t="s">
        <v>144</v>
      </c>
      <c r="E20" s="126" t="s">
        <v>275</v>
      </c>
      <c r="F20" s="127" t="s">
        <v>221</v>
      </c>
      <c r="G20" s="113">
        <f>H20+I20</f>
        <v>2489700</v>
      </c>
      <c r="H20" s="113">
        <f>'дод 3.1'!E18</f>
        <v>2489700</v>
      </c>
      <c r="I20" s="113"/>
      <c r="J20" s="113"/>
      <c r="L20" s="53"/>
    </row>
    <row r="21" spans="1:12" ht="69" customHeight="1">
      <c r="A21" s="55" t="s">
        <v>37</v>
      </c>
      <c r="B21" s="55" t="s">
        <v>18</v>
      </c>
      <c r="C21" s="55" t="s">
        <v>18</v>
      </c>
      <c r="D21" s="60" t="s">
        <v>48</v>
      </c>
      <c r="E21" s="51"/>
      <c r="F21" s="52"/>
      <c r="G21" s="90">
        <f>G22</f>
        <v>390300</v>
      </c>
      <c r="H21" s="90">
        <f>H22</f>
        <v>390300</v>
      </c>
      <c r="I21" s="90">
        <f>I22</f>
        <v>0</v>
      </c>
      <c r="J21" s="90">
        <f>J22</f>
        <v>0</v>
      </c>
    </row>
    <row r="22" spans="1:12" ht="70.150000000000006" customHeight="1">
      <c r="A22" s="55" t="s">
        <v>38</v>
      </c>
      <c r="B22" s="55" t="s">
        <v>18</v>
      </c>
      <c r="C22" s="55" t="s">
        <v>18</v>
      </c>
      <c r="D22" s="60" t="s">
        <v>49</v>
      </c>
      <c r="E22" s="51"/>
      <c r="F22" s="52"/>
      <c r="G22" s="90">
        <f>SUM(G23:G24)</f>
        <v>390300</v>
      </c>
      <c r="H22" s="90">
        <f>SUM(H23:H24)</f>
        <v>390300</v>
      </c>
      <c r="I22" s="90">
        <f>SUM(I23:I24)</f>
        <v>0</v>
      </c>
      <c r="J22" s="90">
        <f>SUM(J23:J24)</f>
        <v>0</v>
      </c>
    </row>
    <row r="23" spans="1:12" ht="67.150000000000006" customHeight="1">
      <c r="A23" s="370" t="s">
        <v>670</v>
      </c>
      <c r="B23" s="370" t="s">
        <v>671</v>
      </c>
      <c r="C23" s="370" t="s">
        <v>158</v>
      </c>
      <c r="D23" s="308" t="s">
        <v>672</v>
      </c>
      <c r="E23" s="308" t="s">
        <v>781</v>
      </c>
      <c r="F23" s="220" t="s">
        <v>798</v>
      </c>
      <c r="G23" s="123">
        <f>H23</f>
        <v>-173600</v>
      </c>
      <c r="H23" s="83">
        <v>-173600</v>
      </c>
      <c r="I23" s="90"/>
      <c r="J23" s="90"/>
    </row>
    <row r="24" spans="1:12" ht="80.45" customHeight="1">
      <c r="A24" s="124" t="s">
        <v>145</v>
      </c>
      <c r="B24" s="124" t="s">
        <v>143</v>
      </c>
      <c r="C24" s="124" t="s">
        <v>36</v>
      </c>
      <c r="D24" s="125" t="s">
        <v>144</v>
      </c>
      <c r="E24" s="126" t="s">
        <v>275</v>
      </c>
      <c r="F24" s="127" t="s">
        <v>221</v>
      </c>
      <c r="G24" s="123">
        <f>H24+I24</f>
        <v>563900</v>
      </c>
      <c r="H24" s="104">
        <f>'дод 3.1'!E21</f>
        <v>563900</v>
      </c>
      <c r="I24" s="123">
        <f>'дод 3.1'!J21</f>
        <v>0</v>
      </c>
      <c r="J24" s="104">
        <f>'дод 3.1'!K21</f>
        <v>0</v>
      </c>
    </row>
    <row r="25" spans="1:12" ht="61.15" customHeight="1">
      <c r="A25" s="55" t="s">
        <v>124</v>
      </c>
      <c r="B25" s="55" t="s">
        <v>18</v>
      </c>
      <c r="C25" s="55" t="s">
        <v>18</v>
      </c>
      <c r="D25" s="60" t="s">
        <v>125</v>
      </c>
      <c r="E25" s="126"/>
      <c r="F25" s="127"/>
      <c r="G25" s="90">
        <f>G26</f>
        <v>1526900</v>
      </c>
      <c r="H25" s="90">
        <f>H26</f>
        <v>1526900</v>
      </c>
      <c r="I25" s="90">
        <f>I26</f>
        <v>0</v>
      </c>
      <c r="J25" s="90">
        <f>J26</f>
        <v>0</v>
      </c>
    </row>
    <row r="26" spans="1:12" ht="60" customHeight="1">
      <c r="A26" s="55" t="s">
        <v>126</v>
      </c>
      <c r="B26" s="55" t="s">
        <v>18</v>
      </c>
      <c r="C26" s="55" t="s">
        <v>18</v>
      </c>
      <c r="D26" s="60" t="s">
        <v>125</v>
      </c>
      <c r="E26" s="126"/>
      <c r="F26" s="127"/>
      <c r="G26" s="90">
        <f>G27+G32</f>
        <v>1526900</v>
      </c>
      <c r="H26" s="90">
        <f>H27+H32</f>
        <v>1526900</v>
      </c>
      <c r="I26" s="90">
        <f>I27+I32</f>
        <v>0</v>
      </c>
      <c r="J26" s="90">
        <f>J27+J32</f>
        <v>0</v>
      </c>
    </row>
    <row r="27" spans="1:12" ht="70.150000000000006" customHeight="1">
      <c r="A27" s="55"/>
      <c r="B27" s="55"/>
      <c r="C27" s="55"/>
      <c r="D27" s="60"/>
      <c r="E27" s="220" t="s">
        <v>276</v>
      </c>
      <c r="F27" s="220" t="s">
        <v>277</v>
      </c>
      <c r="G27" s="123">
        <f>SUM(G28:G31)</f>
        <v>976200</v>
      </c>
      <c r="H27" s="123">
        <f>SUM(H28:H31)</f>
        <v>976200</v>
      </c>
      <c r="I27" s="123">
        <f>SUM(I28:I31)</f>
        <v>0</v>
      </c>
      <c r="J27" s="123">
        <f>SUM(J28:J31)</f>
        <v>0</v>
      </c>
    </row>
    <row r="28" spans="1:12" ht="70.150000000000006" customHeight="1">
      <c r="A28" s="370" t="s">
        <v>675</v>
      </c>
      <c r="B28" s="370" t="s">
        <v>676</v>
      </c>
      <c r="C28" s="370" t="s">
        <v>677</v>
      </c>
      <c r="D28" s="308" t="s">
        <v>678</v>
      </c>
      <c r="E28" s="120" t="s">
        <v>195</v>
      </c>
      <c r="F28" s="120" t="s">
        <v>195</v>
      </c>
      <c r="G28" s="123">
        <f>H28+I28</f>
        <v>170200</v>
      </c>
      <c r="H28" s="123">
        <v>170200</v>
      </c>
      <c r="I28" s="123"/>
      <c r="J28" s="123"/>
    </row>
    <row r="29" spans="1:12" ht="62.45" customHeight="1">
      <c r="A29" s="370" t="s">
        <v>683</v>
      </c>
      <c r="B29" s="370" t="s">
        <v>684</v>
      </c>
      <c r="C29" s="370" t="s">
        <v>128</v>
      </c>
      <c r="D29" s="308" t="s">
        <v>685</v>
      </c>
      <c r="E29" s="120" t="s">
        <v>195</v>
      </c>
      <c r="F29" s="120" t="s">
        <v>195</v>
      </c>
      <c r="G29" s="123">
        <f>H29+I29</f>
        <v>881700</v>
      </c>
      <c r="H29" s="83">
        <v>881700</v>
      </c>
      <c r="I29" s="83"/>
      <c r="J29" s="83"/>
    </row>
    <row r="30" spans="1:12" ht="81.599999999999994" customHeight="1">
      <c r="A30" s="169" t="s">
        <v>354</v>
      </c>
      <c r="B30" s="169" t="s">
        <v>127</v>
      </c>
      <c r="C30" s="170" t="s">
        <v>128</v>
      </c>
      <c r="D30" s="221" t="s">
        <v>311</v>
      </c>
      <c r="E30" s="120" t="s">
        <v>195</v>
      </c>
      <c r="F30" s="120" t="s">
        <v>195</v>
      </c>
      <c r="G30" s="123">
        <f>H30+I30</f>
        <v>94500</v>
      </c>
      <c r="H30" s="83">
        <v>94500</v>
      </c>
      <c r="I30" s="83"/>
      <c r="J30" s="83"/>
    </row>
    <row r="31" spans="1:12" ht="78.599999999999994" customHeight="1">
      <c r="A31" s="84" t="s">
        <v>354</v>
      </c>
      <c r="B31" s="84" t="s">
        <v>127</v>
      </c>
      <c r="C31" s="84" t="s">
        <v>128</v>
      </c>
      <c r="D31" s="122" t="s">
        <v>311</v>
      </c>
      <c r="E31" s="120" t="s">
        <v>195</v>
      </c>
      <c r="F31" s="120" t="s">
        <v>195</v>
      </c>
      <c r="G31" s="123">
        <f>H31+I31</f>
        <v>-170200</v>
      </c>
      <c r="H31" s="83">
        <v>-170200</v>
      </c>
      <c r="I31" s="83"/>
      <c r="J31" s="83"/>
    </row>
    <row r="32" spans="1:12" ht="76.900000000000006" customHeight="1">
      <c r="A32" s="128" t="s">
        <v>150</v>
      </c>
      <c r="B32" s="124" t="s">
        <v>143</v>
      </c>
      <c r="C32" s="124" t="s">
        <v>36</v>
      </c>
      <c r="D32" s="125" t="s">
        <v>144</v>
      </c>
      <c r="E32" s="126" t="s">
        <v>275</v>
      </c>
      <c r="F32" s="127" t="s">
        <v>221</v>
      </c>
      <c r="G32" s="123">
        <f>H32+I32</f>
        <v>550700</v>
      </c>
      <c r="H32" s="123">
        <f>'дод 3.1'!E24</f>
        <v>550700</v>
      </c>
      <c r="I32" s="90"/>
      <c r="J32" s="90"/>
    </row>
    <row r="33" spans="1:10" ht="78.599999999999994" customHeight="1">
      <c r="A33" s="55" t="s">
        <v>151</v>
      </c>
      <c r="B33" s="55" t="s">
        <v>18</v>
      </c>
      <c r="C33" s="55" t="s">
        <v>18</v>
      </c>
      <c r="D33" s="60" t="s">
        <v>159</v>
      </c>
      <c r="E33" s="126"/>
      <c r="F33" s="127"/>
      <c r="G33" s="90">
        <f>G34</f>
        <v>9115200</v>
      </c>
      <c r="H33" s="90">
        <f>H34</f>
        <v>9115200</v>
      </c>
      <c r="I33" s="90">
        <f>I34</f>
        <v>0</v>
      </c>
      <c r="J33" s="90">
        <f>J34</f>
        <v>0</v>
      </c>
    </row>
    <row r="34" spans="1:10" ht="74.45" customHeight="1">
      <c r="A34" s="55" t="s">
        <v>153</v>
      </c>
      <c r="B34" s="55" t="s">
        <v>18</v>
      </c>
      <c r="C34" s="55" t="s">
        <v>18</v>
      </c>
      <c r="D34" s="60" t="s">
        <v>159</v>
      </c>
      <c r="E34" s="126"/>
      <c r="F34" s="127"/>
      <c r="G34" s="90">
        <f>SUM(G35:G37)</f>
        <v>9115200</v>
      </c>
      <c r="H34" s="90">
        <f>SUM(H35:H37)</f>
        <v>9115200</v>
      </c>
      <c r="I34" s="90">
        <f>SUM(I35:I37)</f>
        <v>0</v>
      </c>
      <c r="J34" s="90">
        <f>SUM(J35:J37)</f>
        <v>0</v>
      </c>
    </row>
    <row r="35" spans="1:10" ht="74.45" customHeight="1">
      <c r="A35" s="169" t="s">
        <v>95</v>
      </c>
      <c r="B35" s="169" t="s">
        <v>96</v>
      </c>
      <c r="C35" s="170" t="s">
        <v>219</v>
      </c>
      <c r="D35" s="221" t="s">
        <v>97</v>
      </c>
      <c r="E35" s="220" t="s">
        <v>98</v>
      </c>
      <c r="F35" s="220" t="s">
        <v>99</v>
      </c>
      <c r="G35" s="123">
        <f>H35+I35</f>
        <v>4000000</v>
      </c>
      <c r="H35" s="123">
        <v>4000000</v>
      </c>
      <c r="I35" s="90"/>
      <c r="J35" s="90"/>
    </row>
    <row r="36" spans="1:10" ht="74.45" customHeight="1">
      <c r="A36" s="370" t="s">
        <v>701</v>
      </c>
      <c r="B36" s="370" t="s">
        <v>702</v>
      </c>
      <c r="C36" s="370" t="s">
        <v>703</v>
      </c>
      <c r="D36" s="308" t="s">
        <v>704</v>
      </c>
      <c r="E36" s="308" t="s">
        <v>710</v>
      </c>
      <c r="F36" s="308" t="s">
        <v>711</v>
      </c>
      <c r="G36" s="123">
        <f>H36+I36</f>
        <v>4500000</v>
      </c>
      <c r="H36" s="123">
        <v>4500000</v>
      </c>
      <c r="I36" s="90"/>
      <c r="J36" s="90"/>
    </row>
    <row r="37" spans="1:10" ht="89.45" customHeight="1">
      <c r="A37" s="128" t="s">
        <v>160</v>
      </c>
      <c r="B37" s="124" t="s">
        <v>143</v>
      </c>
      <c r="C37" s="124" t="s">
        <v>36</v>
      </c>
      <c r="D37" s="125" t="s">
        <v>144</v>
      </c>
      <c r="E37" s="126" t="s">
        <v>275</v>
      </c>
      <c r="F37" s="127" t="s">
        <v>221</v>
      </c>
      <c r="G37" s="123">
        <f>H37+I37</f>
        <v>615200</v>
      </c>
      <c r="H37" s="104">
        <f>'дод 3.1'!F27</f>
        <v>615200</v>
      </c>
      <c r="I37" s="123">
        <f>'дод 3.1'!J27</f>
        <v>0</v>
      </c>
      <c r="J37" s="104">
        <f>'дод 3.1'!K27</f>
        <v>0</v>
      </c>
    </row>
    <row r="38" spans="1:10" ht="48" customHeight="1">
      <c r="A38" s="55" t="s">
        <v>130</v>
      </c>
      <c r="B38" s="55" t="s">
        <v>18</v>
      </c>
      <c r="C38" s="55" t="s">
        <v>18</v>
      </c>
      <c r="D38" s="60" t="s">
        <v>131</v>
      </c>
      <c r="E38" s="126"/>
      <c r="F38" s="127"/>
      <c r="G38" s="90">
        <f t="shared" ref="G38:J39" si="0">G39</f>
        <v>241100</v>
      </c>
      <c r="H38" s="90">
        <f t="shared" si="0"/>
        <v>241100</v>
      </c>
      <c r="I38" s="90">
        <f t="shared" si="0"/>
        <v>0</v>
      </c>
      <c r="J38" s="90">
        <f t="shared" si="0"/>
        <v>0</v>
      </c>
    </row>
    <row r="39" spans="1:10" ht="53.45" customHeight="1">
      <c r="A39" s="55" t="s">
        <v>132</v>
      </c>
      <c r="B39" s="55" t="s">
        <v>18</v>
      </c>
      <c r="C39" s="55" t="s">
        <v>18</v>
      </c>
      <c r="D39" s="60" t="s">
        <v>131</v>
      </c>
      <c r="E39" s="126"/>
      <c r="F39" s="127"/>
      <c r="G39" s="90">
        <f t="shared" si="0"/>
        <v>241100</v>
      </c>
      <c r="H39" s="90">
        <f t="shared" si="0"/>
        <v>241100</v>
      </c>
      <c r="I39" s="90">
        <f t="shared" si="0"/>
        <v>0</v>
      </c>
      <c r="J39" s="90">
        <f t="shared" si="0"/>
        <v>0</v>
      </c>
    </row>
    <row r="40" spans="1:10" ht="79.900000000000006" customHeight="1">
      <c r="A40" s="128" t="s">
        <v>161</v>
      </c>
      <c r="B40" s="124" t="s">
        <v>143</v>
      </c>
      <c r="C40" s="124" t="s">
        <v>36</v>
      </c>
      <c r="D40" s="125" t="s">
        <v>144</v>
      </c>
      <c r="E40" s="126" t="s">
        <v>275</v>
      </c>
      <c r="F40" s="127" t="s">
        <v>221</v>
      </c>
      <c r="G40" s="123">
        <f>H40+I40</f>
        <v>241100</v>
      </c>
      <c r="H40" s="104">
        <f>'дод 3.1'!F30</f>
        <v>241100</v>
      </c>
      <c r="I40" s="123">
        <f>'дод 3.1'!O30</f>
        <v>0</v>
      </c>
      <c r="J40" s="104">
        <f>'дод 3.1'!K30</f>
        <v>0</v>
      </c>
    </row>
    <row r="41" spans="1:10" ht="51.6" customHeight="1">
      <c r="A41" s="55" t="s">
        <v>108</v>
      </c>
      <c r="B41" s="55" t="s">
        <v>18</v>
      </c>
      <c r="C41" s="55" t="s">
        <v>18</v>
      </c>
      <c r="D41" s="60" t="s">
        <v>109</v>
      </c>
      <c r="E41" s="122"/>
      <c r="F41" s="122"/>
      <c r="G41" s="90">
        <f>G42</f>
        <v>611000</v>
      </c>
      <c r="H41" s="90">
        <f>H42</f>
        <v>611000</v>
      </c>
      <c r="I41" s="90">
        <f>I42</f>
        <v>0</v>
      </c>
      <c r="J41" s="90">
        <f>J42</f>
        <v>0</v>
      </c>
    </row>
    <row r="42" spans="1:10" ht="46.15" customHeight="1">
      <c r="A42" s="55" t="s">
        <v>110</v>
      </c>
      <c r="B42" s="55" t="s">
        <v>18</v>
      </c>
      <c r="C42" s="55" t="s">
        <v>18</v>
      </c>
      <c r="D42" s="60" t="s">
        <v>109</v>
      </c>
      <c r="E42" s="122"/>
      <c r="F42" s="122"/>
      <c r="G42" s="90">
        <f>SUM(G43:G43)</f>
        <v>611000</v>
      </c>
      <c r="H42" s="90">
        <f>SUM(H43:H43)</f>
        <v>611000</v>
      </c>
      <c r="I42" s="90">
        <f>SUM(I43:I43)</f>
        <v>0</v>
      </c>
      <c r="J42" s="90">
        <f>SUM(J43:J43)</f>
        <v>0</v>
      </c>
    </row>
    <row r="43" spans="1:10" ht="77.45" customHeight="1">
      <c r="A43" s="128" t="s">
        <v>162</v>
      </c>
      <c r="B43" s="124" t="s">
        <v>143</v>
      </c>
      <c r="C43" s="124" t="s">
        <v>36</v>
      </c>
      <c r="D43" s="125" t="s">
        <v>144</v>
      </c>
      <c r="E43" s="126" t="s">
        <v>780</v>
      </c>
      <c r="F43" s="127" t="s">
        <v>221</v>
      </c>
      <c r="G43" s="123">
        <f>H43+I43</f>
        <v>611000</v>
      </c>
      <c r="H43" s="104">
        <f>'дод 3.1'!E33</f>
        <v>611000</v>
      </c>
      <c r="I43" s="123">
        <f>'дод 3.1'!O33</f>
        <v>0</v>
      </c>
      <c r="J43" s="104">
        <f>'дод 3.1'!K33</f>
        <v>0</v>
      </c>
    </row>
    <row r="44" spans="1:10" ht="81.599999999999994" customHeight="1">
      <c r="A44" s="55" t="s">
        <v>133</v>
      </c>
      <c r="B44" s="55" t="s">
        <v>18</v>
      </c>
      <c r="C44" s="55" t="s">
        <v>18</v>
      </c>
      <c r="D44" s="60" t="s">
        <v>134</v>
      </c>
      <c r="E44" s="126"/>
      <c r="F44" s="127"/>
      <c r="G44" s="90">
        <f>G45</f>
        <v>-4387200</v>
      </c>
      <c r="H44" s="90">
        <f>H45</f>
        <v>-4387200</v>
      </c>
      <c r="I44" s="90">
        <f>I45</f>
        <v>0</v>
      </c>
      <c r="J44" s="90">
        <f>J45</f>
        <v>0</v>
      </c>
    </row>
    <row r="45" spans="1:10" ht="78.599999999999994" customHeight="1">
      <c r="A45" s="55" t="s">
        <v>135</v>
      </c>
      <c r="B45" s="55" t="s">
        <v>18</v>
      </c>
      <c r="C45" s="55" t="s">
        <v>18</v>
      </c>
      <c r="D45" s="60" t="s">
        <v>134</v>
      </c>
      <c r="E45" s="126"/>
      <c r="F45" s="127"/>
      <c r="G45" s="90">
        <f>SUM(G46:G48)</f>
        <v>-4387200</v>
      </c>
      <c r="H45" s="90">
        <f>SUM(H46:H48)</f>
        <v>-4387200</v>
      </c>
      <c r="I45" s="90">
        <f>SUM(I46:I48)</f>
        <v>0</v>
      </c>
      <c r="J45" s="90">
        <f>SUM(J46:J48)</f>
        <v>0</v>
      </c>
    </row>
    <row r="46" spans="1:10" ht="54" customHeight="1">
      <c r="A46" s="370" t="s">
        <v>712</v>
      </c>
      <c r="B46" s="370" t="s">
        <v>713</v>
      </c>
      <c r="C46" s="370" t="s">
        <v>714</v>
      </c>
      <c r="D46" s="308" t="s">
        <v>715</v>
      </c>
      <c r="E46" s="308" t="s">
        <v>716</v>
      </c>
      <c r="F46" s="308" t="s">
        <v>717</v>
      </c>
      <c r="G46" s="123">
        <f>H46+I46</f>
        <v>-3400000</v>
      </c>
      <c r="H46" s="123">
        <v>-3400000</v>
      </c>
      <c r="I46" s="90"/>
      <c r="J46" s="90"/>
    </row>
    <row r="47" spans="1:10" ht="67.900000000000006" customHeight="1">
      <c r="A47" s="370" t="s">
        <v>718</v>
      </c>
      <c r="B47" s="370" t="s">
        <v>719</v>
      </c>
      <c r="C47" s="370" t="s">
        <v>714</v>
      </c>
      <c r="D47" s="308" t="s">
        <v>720</v>
      </c>
      <c r="E47" s="308" t="s">
        <v>721</v>
      </c>
      <c r="F47" s="308" t="s">
        <v>722</v>
      </c>
      <c r="G47" s="123">
        <f>H47+I47</f>
        <v>-1200000</v>
      </c>
      <c r="H47" s="123">
        <v>-1200000</v>
      </c>
      <c r="I47" s="90"/>
      <c r="J47" s="90"/>
    </row>
    <row r="48" spans="1:10" ht="81.599999999999994" customHeight="1">
      <c r="A48" s="128" t="s">
        <v>163</v>
      </c>
      <c r="B48" s="124" t="s">
        <v>143</v>
      </c>
      <c r="C48" s="124" t="s">
        <v>36</v>
      </c>
      <c r="D48" s="125" t="s">
        <v>144</v>
      </c>
      <c r="E48" s="126" t="s">
        <v>275</v>
      </c>
      <c r="F48" s="127" t="s">
        <v>221</v>
      </c>
      <c r="G48" s="123">
        <f>H48+I48</f>
        <v>212800</v>
      </c>
      <c r="H48" s="104">
        <f>'дод 3.1'!E36</f>
        <v>212800</v>
      </c>
      <c r="I48" s="123">
        <f>'дод 3.1'!O36</f>
        <v>0</v>
      </c>
      <c r="J48" s="104">
        <f>'дод 3.1'!K36</f>
        <v>0</v>
      </c>
    </row>
    <row r="49" spans="1:10" ht="60.6" customHeight="1">
      <c r="A49" s="55" t="s">
        <v>105</v>
      </c>
      <c r="B49" s="55" t="s">
        <v>18</v>
      </c>
      <c r="C49" s="55" t="s">
        <v>18</v>
      </c>
      <c r="D49" s="60" t="s">
        <v>106</v>
      </c>
      <c r="E49" s="60" t="s">
        <v>18</v>
      </c>
      <c r="F49" s="60" t="s">
        <v>18</v>
      </c>
      <c r="G49" s="90">
        <f>G50</f>
        <v>302400</v>
      </c>
      <c r="H49" s="90">
        <f>H50</f>
        <v>302400</v>
      </c>
      <c r="I49" s="90">
        <f>I50</f>
        <v>0</v>
      </c>
      <c r="J49" s="90">
        <f>J50</f>
        <v>0</v>
      </c>
    </row>
    <row r="50" spans="1:10" ht="69.599999999999994" customHeight="1">
      <c r="A50" s="55" t="s">
        <v>107</v>
      </c>
      <c r="B50" s="55" t="s">
        <v>18</v>
      </c>
      <c r="C50" s="55" t="s">
        <v>18</v>
      </c>
      <c r="D50" s="60" t="s">
        <v>106</v>
      </c>
      <c r="E50" s="60" t="s">
        <v>18</v>
      </c>
      <c r="F50" s="60" t="s">
        <v>18</v>
      </c>
      <c r="G50" s="90">
        <f>SUM(G51:G51)</f>
        <v>302400</v>
      </c>
      <c r="H50" s="90">
        <f>SUM(H51:H51)</f>
        <v>302400</v>
      </c>
      <c r="I50" s="90">
        <f>SUM(I51:I51)</f>
        <v>0</v>
      </c>
      <c r="J50" s="90">
        <f>SUM(J51:J51)</f>
        <v>0</v>
      </c>
    </row>
    <row r="51" spans="1:10" ht="75" customHeight="1">
      <c r="A51" s="128" t="s">
        <v>164</v>
      </c>
      <c r="B51" s="124" t="s">
        <v>143</v>
      </c>
      <c r="C51" s="124" t="s">
        <v>36</v>
      </c>
      <c r="D51" s="125" t="s">
        <v>144</v>
      </c>
      <c r="E51" s="126" t="s">
        <v>275</v>
      </c>
      <c r="F51" s="127" t="s">
        <v>221</v>
      </c>
      <c r="G51" s="123">
        <f>H51+I51</f>
        <v>302400</v>
      </c>
      <c r="H51" s="123">
        <f>'дод 3.1'!F39</f>
        <v>302400</v>
      </c>
      <c r="I51" s="123">
        <f>'дод 3.1'!J39</f>
        <v>0</v>
      </c>
      <c r="J51" s="123">
        <f>'дод 3.1'!K39</f>
        <v>0</v>
      </c>
    </row>
    <row r="52" spans="1:10" ht="108.6" customHeight="1">
      <c r="A52" s="55" t="s">
        <v>76</v>
      </c>
      <c r="B52" s="55" t="s">
        <v>18</v>
      </c>
      <c r="C52" s="55" t="s">
        <v>18</v>
      </c>
      <c r="D52" s="60" t="s">
        <v>77</v>
      </c>
      <c r="E52" s="122"/>
      <c r="F52" s="122"/>
      <c r="G52" s="90">
        <f t="shared" ref="G52:J53" si="1">G53</f>
        <v>398600</v>
      </c>
      <c r="H52" s="90">
        <f t="shared" si="1"/>
        <v>398600</v>
      </c>
      <c r="I52" s="90">
        <f t="shared" si="1"/>
        <v>0</v>
      </c>
      <c r="J52" s="90">
        <f t="shared" si="1"/>
        <v>0</v>
      </c>
    </row>
    <row r="53" spans="1:10" ht="103.9" customHeight="1">
      <c r="A53" s="55" t="s">
        <v>78</v>
      </c>
      <c r="B53" s="55" t="s">
        <v>18</v>
      </c>
      <c r="C53" s="55" t="s">
        <v>18</v>
      </c>
      <c r="D53" s="60" t="s">
        <v>77</v>
      </c>
      <c r="E53" s="122"/>
      <c r="F53" s="122"/>
      <c r="G53" s="90">
        <f t="shared" si="1"/>
        <v>398600</v>
      </c>
      <c r="H53" s="90">
        <f t="shared" si="1"/>
        <v>398600</v>
      </c>
      <c r="I53" s="90">
        <f t="shared" si="1"/>
        <v>0</v>
      </c>
      <c r="J53" s="90">
        <f t="shared" si="1"/>
        <v>0</v>
      </c>
    </row>
    <row r="54" spans="1:10" ht="82.9" customHeight="1">
      <c r="A54" s="128" t="s">
        <v>165</v>
      </c>
      <c r="B54" s="124" t="s">
        <v>143</v>
      </c>
      <c r="C54" s="124" t="s">
        <v>36</v>
      </c>
      <c r="D54" s="125" t="s">
        <v>144</v>
      </c>
      <c r="E54" s="126" t="s">
        <v>275</v>
      </c>
      <c r="F54" s="127" t="s">
        <v>221</v>
      </c>
      <c r="G54" s="123">
        <f>H54+I54</f>
        <v>398600</v>
      </c>
      <c r="H54" s="123">
        <f>'дод 3.1'!F42</f>
        <v>398600</v>
      </c>
      <c r="I54" s="123"/>
      <c r="J54" s="123"/>
    </row>
    <row r="55" spans="1:10" ht="66.599999999999994" customHeight="1">
      <c r="A55" s="55" t="s">
        <v>166</v>
      </c>
      <c r="B55" s="55" t="s">
        <v>18</v>
      </c>
      <c r="C55" s="55" t="s">
        <v>18</v>
      </c>
      <c r="D55" s="60" t="s">
        <v>167</v>
      </c>
      <c r="E55" s="126"/>
      <c r="F55" s="127"/>
      <c r="G55" s="90">
        <f>G56</f>
        <v>708800</v>
      </c>
      <c r="H55" s="90">
        <f>H56</f>
        <v>708800</v>
      </c>
      <c r="I55" s="90">
        <f>I56</f>
        <v>0</v>
      </c>
      <c r="J55" s="90">
        <f>J56</f>
        <v>0</v>
      </c>
    </row>
    <row r="56" spans="1:10" ht="77.45" customHeight="1">
      <c r="A56" s="55" t="s">
        <v>168</v>
      </c>
      <c r="B56" s="55" t="s">
        <v>18</v>
      </c>
      <c r="C56" s="55" t="s">
        <v>18</v>
      </c>
      <c r="D56" s="60" t="s">
        <v>167</v>
      </c>
      <c r="E56" s="126"/>
      <c r="F56" s="127"/>
      <c r="G56" s="90">
        <f>SUM(G57:G59)</f>
        <v>708800</v>
      </c>
      <c r="H56" s="90">
        <f>SUM(H57:H59)</f>
        <v>708800</v>
      </c>
      <c r="I56" s="90">
        <f>SUM(I57:I59)</f>
        <v>0</v>
      </c>
      <c r="J56" s="90">
        <f>SUM(J57:J59)</f>
        <v>0</v>
      </c>
    </row>
    <row r="57" spans="1:10" ht="85.9" customHeight="1">
      <c r="A57" s="219" t="s">
        <v>485</v>
      </c>
      <c r="B57" s="219" t="s">
        <v>486</v>
      </c>
      <c r="C57" s="219" t="s">
        <v>484</v>
      </c>
      <c r="D57" s="220" t="s">
        <v>487</v>
      </c>
      <c r="E57" s="220" t="s">
        <v>488</v>
      </c>
      <c r="F57" s="220" t="s">
        <v>489</v>
      </c>
      <c r="G57" s="123">
        <f>H57+I57</f>
        <v>200000</v>
      </c>
      <c r="H57" s="123">
        <v>200000</v>
      </c>
      <c r="I57" s="90"/>
      <c r="J57" s="90"/>
    </row>
    <row r="58" spans="1:10" ht="81.599999999999994" customHeight="1">
      <c r="A58" s="370" t="s">
        <v>775</v>
      </c>
      <c r="B58" s="370" t="s">
        <v>776</v>
      </c>
      <c r="C58" s="370" t="s">
        <v>455</v>
      </c>
      <c r="D58" s="308" t="s">
        <v>777</v>
      </c>
      <c r="E58" s="122" t="s">
        <v>778</v>
      </c>
      <c r="F58" s="308" t="s">
        <v>779</v>
      </c>
      <c r="G58" s="123">
        <f>H58+I58</f>
        <v>300000</v>
      </c>
      <c r="H58" s="123">
        <v>300000</v>
      </c>
      <c r="I58" s="90"/>
      <c r="J58" s="90"/>
    </row>
    <row r="59" spans="1:10" ht="92.45" customHeight="1">
      <c r="A59" s="128" t="s">
        <v>169</v>
      </c>
      <c r="B59" s="124" t="s">
        <v>143</v>
      </c>
      <c r="C59" s="124" t="s">
        <v>36</v>
      </c>
      <c r="D59" s="125" t="s">
        <v>144</v>
      </c>
      <c r="E59" s="126" t="s">
        <v>275</v>
      </c>
      <c r="F59" s="127" t="s">
        <v>221</v>
      </c>
      <c r="G59" s="123">
        <f>H59+I59</f>
        <v>208800</v>
      </c>
      <c r="H59" s="123">
        <f>'дод 3.1'!F45</f>
        <v>208800</v>
      </c>
      <c r="I59" s="123"/>
      <c r="J59" s="123"/>
    </row>
    <row r="60" spans="1:10" ht="66.599999999999994" customHeight="1">
      <c r="A60" s="55" t="s">
        <v>170</v>
      </c>
      <c r="B60" s="55" t="s">
        <v>18</v>
      </c>
      <c r="C60" s="55" t="s">
        <v>18</v>
      </c>
      <c r="D60" s="60" t="s">
        <v>171</v>
      </c>
      <c r="E60" s="126"/>
      <c r="F60" s="127"/>
      <c r="G60" s="90">
        <f>G61</f>
        <v>-29700</v>
      </c>
      <c r="H60" s="90">
        <f>H61</f>
        <v>-29700</v>
      </c>
      <c r="I60" s="90">
        <f>I61</f>
        <v>0</v>
      </c>
      <c r="J60" s="90">
        <f>J61</f>
        <v>0</v>
      </c>
    </row>
    <row r="61" spans="1:10" ht="67.900000000000006" customHeight="1">
      <c r="A61" s="55" t="s">
        <v>172</v>
      </c>
      <c r="B61" s="55" t="s">
        <v>18</v>
      </c>
      <c r="C61" s="55" t="s">
        <v>18</v>
      </c>
      <c r="D61" s="60" t="s">
        <v>171</v>
      </c>
      <c r="E61" s="126"/>
      <c r="F61" s="127"/>
      <c r="G61" s="90">
        <f>SUM(G62:G63)</f>
        <v>-29700</v>
      </c>
      <c r="H61" s="90">
        <f>SUM(H62:H63)</f>
        <v>-29700</v>
      </c>
      <c r="I61" s="90">
        <f>SUM(I62:I63)</f>
        <v>0</v>
      </c>
      <c r="J61" s="90">
        <f>SUM(J62:J63)</f>
        <v>0</v>
      </c>
    </row>
    <row r="62" spans="1:10" ht="67.900000000000006" customHeight="1">
      <c r="A62" s="370" t="s">
        <v>751</v>
      </c>
      <c r="B62" s="370" t="s">
        <v>752</v>
      </c>
      <c r="C62" s="370" t="s">
        <v>723</v>
      </c>
      <c r="D62" s="308" t="s">
        <v>753</v>
      </c>
      <c r="E62" s="308" t="s">
        <v>754</v>
      </c>
      <c r="F62" s="308" t="s">
        <v>755</v>
      </c>
      <c r="G62" s="123">
        <f>H62</f>
        <v>-550000</v>
      </c>
      <c r="H62" s="123">
        <v>-550000</v>
      </c>
      <c r="I62" s="90"/>
      <c r="J62" s="90"/>
    </row>
    <row r="63" spans="1:10" ht="87" customHeight="1">
      <c r="A63" s="128" t="s">
        <v>173</v>
      </c>
      <c r="B63" s="124" t="s">
        <v>143</v>
      </c>
      <c r="C63" s="124" t="s">
        <v>36</v>
      </c>
      <c r="D63" s="125" t="s">
        <v>144</v>
      </c>
      <c r="E63" s="126" t="s">
        <v>275</v>
      </c>
      <c r="F63" s="127" t="s">
        <v>221</v>
      </c>
      <c r="G63" s="123">
        <f>H63+I63</f>
        <v>520300</v>
      </c>
      <c r="H63" s="123">
        <f>'дод 3.1'!F48</f>
        <v>520300</v>
      </c>
      <c r="I63" s="123">
        <f>'дод 3.1'!J48</f>
        <v>0</v>
      </c>
      <c r="J63" s="123">
        <f>'дод 3.1'!K48</f>
        <v>0</v>
      </c>
    </row>
    <row r="64" spans="1:10" ht="71.45" customHeight="1">
      <c r="A64" s="55" t="s">
        <v>174</v>
      </c>
      <c r="B64" s="55" t="s">
        <v>18</v>
      </c>
      <c r="C64" s="55" t="s">
        <v>18</v>
      </c>
      <c r="D64" s="60" t="s">
        <v>175</v>
      </c>
      <c r="E64" s="126"/>
      <c r="F64" s="127"/>
      <c r="G64" s="90">
        <f>G65</f>
        <v>268400</v>
      </c>
      <c r="H64" s="90">
        <f>H65</f>
        <v>268400</v>
      </c>
      <c r="I64" s="90">
        <f>I65</f>
        <v>0</v>
      </c>
      <c r="J64" s="90">
        <f>J65</f>
        <v>0</v>
      </c>
    </row>
    <row r="65" spans="1:10" ht="63.6" customHeight="1">
      <c r="A65" s="55" t="s">
        <v>176</v>
      </c>
      <c r="B65" s="55" t="s">
        <v>18</v>
      </c>
      <c r="C65" s="55" t="s">
        <v>18</v>
      </c>
      <c r="D65" s="60" t="s">
        <v>175</v>
      </c>
      <c r="E65" s="126"/>
      <c r="F65" s="127"/>
      <c r="G65" s="90">
        <f>SUM(G66:G67)</f>
        <v>268400</v>
      </c>
      <c r="H65" s="90">
        <f>SUM(H66:H67)</f>
        <v>268400</v>
      </c>
      <c r="I65" s="90">
        <f>SUM(I66:I67)</f>
        <v>0</v>
      </c>
      <c r="J65" s="90">
        <f>SUM(J66:J67)</f>
        <v>0</v>
      </c>
    </row>
    <row r="66" spans="1:10" ht="51" customHeight="1">
      <c r="A66" s="370" t="s">
        <v>724</v>
      </c>
      <c r="B66" s="370" t="s">
        <v>725</v>
      </c>
      <c r="C66" s="370" t="s">
        <v>726</v>
      </c>
      <c r="D66" s="308" t="s">
        <v>727</v>
      </c>
      <c r="E66" s="308" t="s">
        <v>728</v>
      </c>
      <c r="F66" s="308" t="s">
        <v>729</v>
      </c>
      <c r="G66" s="123">
        <f>H66</f>
        <v>-300000</v>
      </c>
      <c r="H66" s="123">
        <v>-300000</v>
      </c>
      <c r="I66" s="90"/>
      <c r="J66" s="90"/>
    </row>
    <row r="67" spans="1:10" ht="72" customHeight="1">
      <c r="A67" s="128" t="s">
        <v>177</v>
      </c>
      <c r="B67" s="124" t="s">
        <v>143</v>
      </c>
      <c r="C67" s="124" t="s">
        <v>36</v>
      </c>
      <c r="D67" s="125" t="s">
        <v>144</v>
      </c>
      <c r="E67" s="126"/>
      <c r="F67" s="127"/>
      <c r="G67" s="123">
        <f>G68+G69</f>
        <v>568400</v>
      </c>
      <c r="H67" s="123">
        <f>H68+H69</f>
        <v>568400</v>
      </c>
      <c r="I67" s="123">
        <f>I68+I69</f>
        <v>0</v>
      </c>
      <c r="J67" s="123">
        <f>J68+J69</f>
        <v>0</v>
      </c>
    </row>
    <row r="68" spans="1:10" ht="84.6" customHeight="1">
      <c r="A68" s="337" t="s">
        <v>195</v>
      </c>
      <c r="B68" s="337" t="s">
        <v>195</v>
      </c>
      <c r="C68" s="337" t="s">
        <v>195</v>
      </c>
      <c r="D68" s="337" t="s">
        <v>195</v>
      </c>
      <c r="E68" s="126" t="s">
        <v>275</v>
      </c>
      <c r="F68" s="127" t="s">
        <v>221</v>
      </c>
      <c r="G68" s="123">
        <f>H68+I68</f>
        <v>268400</v>
      </c>
      <c r="H68" s="123">
        <v>268400</v>
      </c>
      <c r="I68" s="123"/>
      <c r="J68" s="123"/>
    </row>
    <row r="69" spans="1:10" ht="111" customHeight="1">
      <c r="A69" s="337" t="s">
        <v>195</v>
      </c>
      <c r="B69" s="337" t="s">
        <v>195</v>
      </c>
      <c r="C69" s="337" t="s">
        <v>195</v>
      </c>
      <c r="D69" s="337" t="s">
        <v>195</v>
      </c>
      <c r="E69" s="126" t="s">
        <v>801</v>
      </c>
      <c r="F69" s="127" t="s">
        <v>800</v>
      </c>
      <c r="G69" s="123">
        <f>H69+I69</f>
        <v>300000</v>
      </c>
      <c r="H69" s="123">
        <v>300000</v>
      </c>
      <c r="I69" s="123"/>
      <c r="J69" s="123"/>
    </row>
    <row r="70" spans="1:10" ht="73.900000000000006" customHeight="1">
      <c r="A70" s="55" t="s">
        <v>178</v>
      </c>
      <c r="B70" s="55" t="s">
        <v>18</v>
      </c>
      <c r="C70" s="55" t="s">
        <v>18</v>
      </c>
      <c r="D70" s="60" t="s">
        <v>179</v>
      </c>
      <c r="E70" s="126"/>
      <c r="F70" s="127"/>
      <c r="G70" s="90">
        <f>G71</f>
        <v>199800</v>
      </c>
      <c r="H70" s="90">
        <f t="shared" ref="H70:J71" si="2">H71</f>
        <v>199800</v>
      </c>
      <c r="I70" s="90">
        <f t="shared" si="2"/>
        <v>0</v>
      </c>
      <c r="J70" s="90">
        <f t="shared" si="2"/>
        <v>0</v>
      </c>
    </row>
    <row r="71" spans="1:10" ht="72.599999999999994" customHeight="1">
      <c r="A71" s="55" t="s">
        <v>180</v>
      </c>
      <c r="B71" s="55" t="s">
        <v>18</v>
      </c>
      <c r="C71" s="55" t="s">
        <v>18</v>
      </c>
      <c r="D71" s="60" t="s">
        <v>179</v>
      </c>
      <c r="E71" s="126"/>
      <c r="F71" s="127"/>
      <c r="G71" s="90">
        <f>G72</f>
        <v>199800</v>
      </c>
      <c r="H71" s="90">
        <f t="shared" si="2"/>
        <v>199800</v>
      </c>
      <c r="I71" s="90">
        <f t="shared" si="2"/>
        <v>0</v>
      </c>
      <c r="J71" s="90">
        <f t="shared" si="2"/>
        <v>0</v>
      </c>
    </row>
    <row r="72" spans="1:10" ht="101.45" customHeight="1">
      <c r="A72" s="128" t="s">
        <v>184</v>
      </c>
      <c r="B72" s="124" t="s">
        <v>143</v>
      </c>
      <c r="C72" s="124" t="s">
        <v>36</v>
      </c>
      <c r="D72" s="125" t="s">
        <v>144</v>
      </c>
      <c r="E72" s="126" t="s">
        <v>275</v>
      </c>
      <c r="F72" s="127" t="s">
        <v>221</v>
      </c>
      <c r="G72" s="123">
        <f>H72+I72</f>
        <v>199800</v>
      </c>
      <c r="H72" s="123">
        <f>'дод 3.1'!F54</f>
        <v>199800</v>
      </c>
      <c r="I72" s="123">
        <f>'дод 3.1'!J54</f>
        <v>0</v>
      </c>
      <c r="J72" s="123">
        <f>'дод 3.1'!K54</f>
        <v>0</v>
      </c>
    </row>
    <row r="73" spans="1:10" ht="75" customHeight="1">
      <c r="A73" s="55" t="s">
        <v>181</v>
      </c>
      <c r="B73" s="55" t="s">
        <v>18</v>
      </c>
      <c r="C73" s="55" t="s">
        <v>18</v>
      </c>
      <c r="D73" s="60" t="s">
        <v>182</v>
      </c>
      <c r="E73" s="126"/>
      <c r="F73" s="127"/>
      <c r="G73" s="90">
        <f>G74</f>
        <v>123000</v>
      </c>
      <c r="H73" s="90">
        <f>H74</f>
        <v>123000</v>
      </c>
      <c r="I73" s="90">
        <f>I74</f>
        <v>0</v>
      </c>
      <c r="J73" s="90">
        <f>J74</f>
        <v>0</v>
      </c>
    </row>
    <row r="74" spans="1:10" ht="70.150000000000006" customHeight="1">
      <c r="A74" s="55" t="s">
        <v>183</v>
      </c>
      <c r="B74" s="55" t="s">
        <v>18</v>
      </c>
      <c r="C74" s="55" t="s">
        <v>18</v>
      </c>
      <c r="D74" s="60" t="s">
        <v>182</v>
      </c>
      <c r="E74" s="126"/>
      <c r="F74" s="127"/>
      <c r="G74" s="90">
        <f>SUM(G75:G76)</f>
        <v>123000</v>
      </c>
      <c r="H74" s="90">
        <f>SUM(H75:H76)</f>
        <v>123000</v>
      </c>
      <c r="I74" s="90">
        <f>SUM(I75:I76)</f>
        <v>0</v>
      </c>
      <c r="J74" s="90">
        <f>SUM(J75:J76)</f>
        <v>0</v>
      </c>
    </row>
    <row r="75" spans="1:10" ht="62.45" customHeight="1">
      <c r="A75" s="370" t="s">
        <v>730</v>
      </c>
      <c r="B75" s="370" t="s">
        <v>731</v>
      </c>
      <c r="C75" s="370" t="s">
        <v>654</v>
      </c>
      <c r="D75" s="308" t="s">
        <v>732</v>
      </c>
      <c r="E75" s="308" t="s">
        <v>733</v>
      </c>
      <c r="F75" s="308" t="s">
        <v>734</v>
      </c>
      <c r="G75" s="123">
        <f>H75+I75</f>
        <v>-150000</v>
      </c>
      <c r="H75" s="123">
        <v>-150000</v>
      </c>
      <c r="I75" s="90"/>
      <c r="J75" s="90"/>
    </row>
    <row r="76" spans="1:10" ht="81.599999999999994" customHeight="1">
      <c r="A76" s="128" t="s">
        <v>185</v>
      </c>
      <c r="B76" s="124" t="s">
        <v>143</v>
      </c>
      <c r="C76" s="124" t="s">
        <v>36</v>
      </c>
      <c r="D76" s="125" t="s">
        <v>144</v>
      </c>
      <c r="E76" s="126" t="s">
        <v>275</v>
      </c>
      <c r="F76" s="127" t="s">
        <v>221</v>
      </c>
      <c r="G76" s="123">
        <f>H76+I76</f>
        <v>273000</v>
      </c>
      <c r="H76" s="123">
        <f>'дод 3.1'!F57</f>
        <v>273000</v>
      </c>
      <c r="I76" s="123"/>
      <c r="J76" s="123"/>
    </row>
    <row r="77" spans="1:10" ht="75" customHeight="1">
      <c r="A77" s="55" t="s">
        <v>111</v>
      </c>
      <c r="B77" s="55" t="s">
        <v>18</v>
      </c>
      <c r="C77" s="55" t="s">
        <v>18</v>
      </c>
      <c r="D77" s="60" t="s">
        <v>112</v>
      </c>
      <c r="E77" s="122"/>
      <c r="F77" s="122"/>
      <c r="G77" s="90">
        <f>G78</f>
        <v>8192884</v>
      </c>
      <c r="H77" s="90">
        <f>H78</f>
        <v>700500</v>
      </c>
      <c r="I77" s="90">
        <f>I78</f>
        <v>7492384</v>
      </c>
      <c r="J77" s="90">
        <f>J78</f>
        <v>4892384</v>
      </c>
    </row>
    <row r="78" spans="1:10" ht="73.900000000000006" customHeight="1">
      <c r="A78" s="55" t="s">
        <v>113</v>
      </c>
      <c r="B78" s="55" t="s">
        <v>18</v>
      </c>
      <c r="C78" s="55" t="s">
        <v>18</v>
      </c>
      <c r="D78" s="60" t="s">
        <v>112</v>
      </c>
      <c r="E78" s="122"/>
      <c r="F78" s="122"/>
      <c r="G78" s="90">
        <f>G79+G82+G83</f>
        <v>8192884</v>
      </c>
      <c r="H78" s="90">
        <f>H79+H82+H83</f>
        <v>700500</v>
      </c>
      <c r="I78" s="90">
        <f>I79+I82+I83</f>
        <v>7492384</v>
      </c>
      <c r="J78" s="90">
        <f>J79+J82+J83</f>
        <v>4892384</v>
      </c>
    </row>
    <row r="79" spans="1:10" ht="75.599999999999994" customHeight="1">
      <c r="A79" s="169" t="s">
        <v>473</v>
      </c>
      <c r="B79" s="169" t="s">
        <v>220</v>
      </c>
      <c r="C79" s="170" t="s">
        <v>50</v>
      </c>
      <c r="D79" s="221" t="s">
        <v>274</v>
      </c>
      <c r="E79" s="122" t="s">
        <v>472</v>
      </c>
      <c r="F79" s="122" t="s">
        <v>474</v>
      </c>
      <c r="G79" s="123">
        <f>SUM(G80:G81)</f>
        <v>4892384</v>
      </c>
      <c r="H79" s="123">
        <f>SUM(H80:H81)</f>
        <v>0</v>
      </c>
      <c r="I79" s="123">
        <f>SUM(I80:I81)</f>
        <v>4892384</v>
      </c>
      <c r="J79" s="123">
        <f>SUM(J80:J81)</f>
        <v>4892384</v>
      </c>
    </row>
    <row r="80" spans="1:10" ht="75.599999999999994" customHeight="1">
      <c r="A80" s="169" t="s">
        <v>473</v>
      </c>
      <c r="B80" s="169" t="s">
        <v>220</v>
      </c>
      <c r="C80" s="170" t="s">
        <v>50</v>
      </c>
      <c r="D80" s="221" t="s">
        <v>274</v>
      </c>
      <c r="E80" s="120" t="s">
        <v>195</v>
      </c>
      <c r="F80" s="120" t="s">
        <v>195</v>
      </c>
      <c r="G80" s="123">
        <f>H80+I80</f>
        <v>4992384</v>
      </c>
      <c r="H80" s="90"/>
      <c r="I80" s="83">
        <f>1639300+2000000+1253084+100000</f>
        <v>4992384</v>
      </c>
      <c r="J80" s="83">
        <f>1639300+2000000+1253084+100000</f>
        <v>4992384</v>
      </c>
    </row>
    <row r="81" spans="1:10" ht="75.599999999999994" customHeight="1">
      <c r="A81" s="370" t="s">
        <v>427</v>
      </c>
      <c r="B81" s="370" t="s">
        <v>127</v>
      </c>
      <c r="C81" s="370" t="s">
        <v>128</v>
      </c>
      <c r="D81" s="308" t="s">
        <v>311</v>
      </c>
      <c r="E81" s="120" t="s">
        <v>195</v>
      </c>
      <c r="F81" s="120" t="s">
        <v>195</v>
      </c>
      <c r="G81" s="123">
        <f>H81+I81</f>
        <v>-100000</v>
      </c>
      <c r="H81" s="90"/>
      <c r="I81" s="123">
        <v>-100000</v>
      </c>
      <c r="J81" s="123">
        <v>-100000</v>
      </c>
    </row>
    <row r="82" spans="1:10" ht="75.599999999999994" customHeight="1">
      <c r="A82" s="370" t="s">
        <v>743</v>
      </c>
      <c r="B82" s="370" t="s">
        <v>744</v>
      </c>
      <c r="C82" s="370" t="s">
        <v>601</v>
      </c>
      <c r="D82" s="308" t="s">
        <v>745</v>
      </c>
      <c r="E82" s="308" t="s">
        <v>749</v>
      </c>
      <c r="F82" s="308" t="s">
        <v>750</v>
      </c>
      <c r="G82" s="123">
        <f>H82+I82</f>
        <v>2600000</v>
      </c>
      <c r="H82" s="90"/>
      <c r="I82" s="123">
        <v>2600000</v>
      </c>
      <c r="J82" s="123"/>
    </row>
    <row r="83" spans="1:10" ht="75.599999999999994" customHeight="1">
      <c r="A83" s="128" t="s">
        <v>186</v>
      </c>
      <c r="B83" s="124" t="s">
        <v>143</v>
      </c>
      <c r="C83" s="124" t="s">
        <v>36</v>
      </c>
      <c r="D83" s="125" t="s">
        <v>144</v>
      </c>
      <c r="E83" s="126" t="s">
        <v>275</v>
      </c>
      <c r="F83" s="127" t="s">
        <v>221</v>
      </c>
      <c r="G83" s="123">
        <f>H83+I83</f>
        <v>700500</v>
      </c>
      <c r="H83" s="83">
        <f>'дод 3.1'!E60</f>
        <v>700500</v>
      </c>
      <c r="I83" s="123">
        <f>'дод 3.1'!J60</f>
        <v>0</v>
      </c>
      <c r="J83" s="123">
        <f>'дод 3.1'!K60</f>
        <v>0</v>
      </c>
    </row>
    <row r="84" spans="1:10" ht="63" customHeight="1">
      <c r="A84" s="55" t="s">
        <v>187</v>
      </c>
      <c r="B84" s="55" t="s">
        <v>18</v>
      </c>
      <c r="C84" s="55" t="s">
        <v>18</v>
      </c>
      <c r="D84" s="60" t="s">
        <v>188</v>
      </c>
      <c r="E84" s="126"/>
      <c r="F84" s="127"/>
      <c r="G84" s="90">
        <f>G85</f>
        <v>-673200</v>
      </c>
      <c r="H84" s="90">
        <f>H85</f>
        <v>326800</v>
      </c>
      <c r="I84" s="90">
        <f>I85</f>
        <v>-1000000</v>
      </c>
      <c r="J84" s="90">
        <f>J85</f>
        <v>-1000000</v>
      </c>
    </row>
    <row r="85" spans="1:10" ht="63.6" customHeight="1">
      <c r="A85" s="55" t="s">
        <v>189</v>
      </c>
      <c r="B85" s="55" t="s">
        <v>18</v>
      </c>
      <c r="C85" s="55" t="s">
        <v>18</v>
      </c>
      <c r="D85" s="60" t="s">
        <v>188</v>
      </c>
      <c r="E85" s="126"/>
      <c r="F85" s="127"/>
      <c r="G85" s="90">
        <f>SUM(G86:G87)</f>
        <v>-673200</v>
      </c>
      <c r="H85" s="90">
        <f>SUM(H86:H87)</f>
        <v>326800</v>
      </c>
      <c r="I85" s="90">
        <f>SUM(I86:I87)</f>
        <v>-1000000</v>
      </c>
      <c r="J85" s="90">
        <f>SUM(J86:J87)</f>
        <v>-1000000</v>
      </c>
    </row>
    <row r="86" spans="1:10" ht="79.900000000000006" customHeight="1">
      <c r="A86" s="370" t="s">
        <v>432</v>
      </c>
      <c r="B86" s="370" t="s">
        <v>735</v>
      </c>
      <c r="C86" s="370" t="s">
        <v>377</v>
      </c>
      <c r="D86" s="308" t="s">
        <v>433</v>
      </c>
      <c r="E86" s="308" t="s">
        <v>378</v>
      </c>
      <c r="F86" s="308" t="s">
        <v>379</v>
      </c>
      <c r="G86" s="123">
        <f>H86+I86</f>
        <v>-1000000</v>
      </c>
      <c r="H86" s="90"/>
      <c r="I86" s="123">
        <v>-1000000</v>
      </c>
      <c r="J86" s="123">
        <v>-1000000</v>
      </c>
    </row>
    <row r="87" spans="1:10" ht="79.150000000000006" customHeight="1">
      <c r="A87" s="128" t="s">
        <v>190</v>
      </c>
      <c r="B87" s="124" t="s">
        <v>143</v>
      </c>
      <c r="C87" s="124" t="s">
        <v>36</v>
      </c>
      <c r="D87" s="125" t="s">
        <v>569</v>
      </c>
      <c r="E87" s="126" t="s">
        <v>275</v>
      </c>
      <c r="F87" s="127" t="s">
        <v>221</v>
      </c>
      <c r="G87" s="123">
        <f>H87+I87</f>
        <v>326800</v>
      </c>
      <c r="H87" s="83">
        <f>'дод 3.1'!F63</f>
        <v>326800</v>
      </c>
      <c r="I87" s="123">
        <f>'дод 3.1'!J63</f>
        <v>0</v>
      </c>
      <c r="J87" s="123">
        <f>'дод 3.1'!K63</f>
        <v>0</v>
      </c>
    </row>
    <row r="88" spans="1:10" ht="72" customHeight="1">
      <c r="A88" s="55" t="s">
        <v>52</v>
      </c>
      <c r="B88" s="55" t="s">
        <v>18</v>
      </c>
      <c r="C88" s="55" t="s">
        <v>18</v>
      </c>
      <c r="D88" s="60" t="s">
        <v>191</v>
      </c>
      <c r="E88" s="126"/>
      <c r="F88" s="127"/>
      <c r="G88" s="90">
        <f>G89</f>
        <v>17803900</v>
      </c>
      <c r="H88" s="90">
        <f>H89</f>
        <v>17803900</v>
      </c>
      <c r="I88" s="90">
        <f>I89</f>
        <v>0</v>
      </c>
      <c r="J88" s="90">
        <f>J89</f>
        <v>0</v>
      </c>
    </row>
    <row r="89" spans="1:10" ht="63.6" customHeight="1">
      <c r="A89" s="55" t="s">
        <v>53</v>
      </c>
      <c r="B89" s="55" t="s">
        <v>18</v>
      </c>
      <c r="C89" s="55" t="s">
        <v>18</v>
      </c>
      <c r="D89" s="60" t="s">
        <v>191</v>
      </c>
      <c r="E89" s="126"/>
      <c r="F89" s="127"/>
      <c r="G89" s="90">
        <f>G90+G91</f>
        <v>17803900</v>
      </c>
      <c r="H89" s="90">
        <f>H90+H91</f>
        <v>17803900</v>
      </c>
      <c r="I89" s="90">
        <f>I90+I91</f>
        <v>0</v>
      </c>
      <c r="J89" s="90">
        <f>J90+J91</f>
        <v>0</v>
      </c>
    </row>
    <row r="90" spans="1:10" ht="81.599999999999994" customHeight="1">
      <c r="A90" s="219" t="s">
        <v>453</v>
      </c>
      <c r="B90" s="219" t="s">
        <v>454</v>
      </c>
      <c r="C90" s="219" t="s">
        <v>455</v>
      </c>
      <c r="D90" s="220" t="s">
        <v>476</v>
      </c>
      <c r="E90" s="220" t="s">
        <v>368</v>
      </c>
      <c r="F90" s="220" t="s">
        <v>369</v>
      </c>
      <c r="G90" s="123">
        <f>H90+I90</f>
        <v>100000</v>
      </c>
      <c r="H90" s="123">
        <v>100000</v>
      </c>
      <c r="I90" s="123"/>
      <c r="J90" s="123"/>
    </row>
    <row r="91" spans="1:10" ht="64.150000000000006" customHeight="1">
      <c r="A91" s="128" t="s">
        <v>192</v>
      </c>
      <c r="B91" s="124" t="s">
        <v>143</v>
      </c>
      <c r="C91" s="124" t="s">
        <v>36</v>
      </c>
      <c r="D91" s="125" t="s">
        <v>144</v>
      </c>
      <c r="E91" s="122"/>
      <c r="F91" s="122"/>
      <c r="G91" s="123">
        <f>SUM(G92:G97)</f>
        <v>17703900</v>
      </c>
      <c r="H91" s="123">
        <f>SUM(H92:H97)</f>
        <v>17703900</v>
      </c>
      <c r="I91" s="123">
        <f>SUM(I92:I97)</f>
        <v>0</v>
      </c>
      <c r="J91" s="123">
        <f>SUM(J92:J97)</f>
        <v>0</v>
      </c>
    </row>
    <row r="92" spans="1:10" ht="112.15" customHeight="1">
      <c r="A92" s="131" t="s">
        <v>129</v>
      </c>
      <c r="B92" s="131" t="s">
        <v>129</v>
      </c>
      <c r="C92" s="131" t="s">
        <v>129</v>
      </c>
      <c r="D92" s="131" t="s">
        <v>129</v>
      </c>
      <c r="E92" s="126" t="s">
        <v>642</v>
      </c>
      <c r="F92" s="127" t="s">
        <v>221</v>
      </c>
      <c r="G92" s="123">
        <f>H92+I92</f>
        <v>303900</v>
      </c>
      <c r="H92" s="83">
        <v>303900</v>
      </c>
      <c r="I92" s="123"/>
      <c r="J92" s="123"/>
    </row>
    <row r="93" spans="1:10" ht="109.9" customHeight="1">
      <c r="A93" s="131" t="s">
        <v>129</v>
      </c>
      <c r="B93" s="131" t="s">
        <v>129</v>
      </c>
      <c r="C93" s="131" t="s">
        <v>129</v>
      </c>
      <c r="D93" s="131" t="s">
        <v>129</v>
      </c>
      <c r="E93" s="126" t="s">
        <v>644</v>
      </c>
      <c r="F93" s="127" t="s">
        <v>645</v>
      </c>
      <c r="G93" s="123">
        <f>H93+I93</f>
        <v>5000000</v>
      </c>
      <c r="H93" s="83">
        <v>5000000</v>
      </c>
      <c r="I93" s="123"/>
      <c r="J93" s="123"/>
    </row>
    <row r="94" spans="1:10" ht="100.9" customHeight="1">
      <c r="A94" s="131" t="s">
        <v>129</v>
      </c>
      <c r="B94" s="131" t="s">
        <v>129</v>
      </c>
      <c r="C94" s="131" t="s">
        <v>129</v>
      </c>
      <c r="D94" s="131" t="s">
        <v>129</v>
      </c>
      <c r="E94" s="126" t="s">
        <v>759</v>
      </c>
      <c r="F94" s="127" t="s">
        <v>758</v>
      </c>
      <c r="G94" s="123">
        <f>H94+I94</f>
        <v>1500000</v>
      </c>
      <c r="H94" s="83">
        <v>1500000</v>
      </c>
      <c r="I94" s="123"/>
      <c r="J94" s="123"/>
    </row>
    <row r="95" spans="1:10" ht="70.150000000000006" customHeight="1">
      <c r="A95" s="131" t="s">
        <v>129</v>
      </c>
      <c r="B95" s="131" t="s">
        <v>129</v>
      </c>
      <c r="C95" s="131" t="s">
        <v>129</v>
      </c>
      <c r="D95" s="131" t="s">
        <v>129</v>
      </c>
      <c r="E95" s="126" t="s">
        <v>799</v>
      </c>
      <c r="F95" s="127" t="s">
        <v>756</v>
      </c>
      <c r="G95" s="123">
        <f>H95+I95</f>
        <v>400000</v>
      </c>
      <c r="H95" s="83">
        <v>400000</v>
      </c>
      <c r="I95" s="123"/>
      <c r="J95" s="123"/>
    </row>
    <row r="96" spans="1:10" ht="73.900000000000006" customHeight="1">
      <c r="A96" s="131" t="s">
        <v>129</v>
      </c>
      <c r="B96" s="131" t="s">
        <v>129</v>
      </c>
      <c r="C96" s="131" t="s">
        <v>129</v>
      </c>
      <c r="D96" s="131" t="s">
        <v>129</v>
      </c>
      <c r="E96" s="126" t="s">
        <v>804</v>
      </c>
      <c r="F96" s="127" t="s">
        <v>645</v>
      </c>
      <c r="G96" s="123">
        <f>H96+I96</f>
        <v>3000000</v>
      </c>
      <c r="H96" s="83">
        <v>3000000</v>
      </c>
      <c r="I96" s="123"/>
      <c r="J96" s="123"/>
    </row>
    <row r="97" spans="1:10" s="174" customFormat="1" ht="74.45" customHeight="1">
      <c r="A97" s="131" t="s">
        <v>129</v>
      </c>
      <c r="B97" s="131" t="s">
        <v>129</v>
      </c>
      <c r="C97" s="131" t="s">
        <v>129</v>
      </c>
      <c r="D97" s="131" t="s">
        <v>129</v>
      </c>
      <c r="E97" s="220" t="s">
        <v>443</v>
      </c>
      <c r="F97" s="169" t="s">
        <v>643</v>
      </c>
      <c r="G97" s="123">
        <f>SUM(G98:G101)</f>
        <v>7500000</v>
      </c>
      <c r="H97" s="123">
        <f>SUM(H98:H101)</f>
        <v>7500000</v>
      </c>
      <c r="I97" s="123">
        <f>SUM(I98:I100)</f>
        <v>0</v>
      </c>
      <c r="J97" s="123">
        <f>SUM(J98:J100)</f>
        <v>0</v>
      </c>
    </row>
    <row r="98" spans="1:10" ht="42.6" customHeight="1">
      <c r="A98" s="131" t="s">
        <v>129</v>
      </c>
      <c r="B98" s="131" t="s">
        <v>129</v>
      </c>
      <c r="C98" s="131" t="s">
        <v>129</v>
      </c>
      <c r="D98" s="131" t="s">
        <v>129</v>
      </c>
      <c r="E98" s="283" t="s">
        <v>792</v>
      </c>
      <c r="F98" s="131" t="s">
        <v>129</v>
      </c>
      <c r="G98" s="133">
        <f>H98+I98</f>
        <v>1000000</v>
      </c>
      <c r="H98" s="133">
        <v>1000000</v>
      </c>
      <c r="I98" s="133"/>
      <c r="J98" s="133"/>
    </row>
    <row r="99" spans="1:10" ht="61.9" customHeight="1">
      <c r="A99" s="131" t="s">
        <v>129</v>
      </c>
      <c r="B99" s="131" t="s">
        <v>129</v>
      </c>
      <c r="C99" s="131" t="s">
        <v>129</v>
      </c>
      <c r="D99" s="131" t="s">
        <v>129</v>
      </c>
      <c r="E99" s="132" t="s">
        <v>757</v>
      </c>
      <c r="F99" s="131" t="s">
        <v>129</v>
      </c>
      <c r="G99" s="133">
        <f>H99+I99</f>
        <v>1000000</v>
      </c>
      <c r="H99" s="133">
        <v>1000000</v>
      </c>
      <c r="I99" s="133"/>
      <c r="J99" s="133"/>
    </row>
    <row r="100" spans="1:10" ht="54" customHeight="1">
      <c r="A100" s="131" t="s">
        <v>129</v>
      </c>
      <c r="B100" s="131" t="s">
        <v>129</v>
      </c>
      <c r="C100" s="131" t="s">
        <v>129</v>
      </c>
      <c r="D100" s="131" t="s">
        <v>129</v>
      </c>
      <c r="E100" s="255" t="s">
        <v>808</v>
      </c>
      <c r="F100" s="131" t="s">
        <v>129</v>
      </c>
      <c r="G100" s="133">
        <f>H100+I100</f>
        <v>1500000</v>
      </c>
      <c r="H100" s="133">
        <v>1500000</v>
      </c>
      <c r="I100" s="133"/>
      <c r="J100" s="133"/>
    </row>
    <row r="101" spans="1:10" ht="40.15" customHeight="1">
      <c r="A101" s="131" t="s">
        <v>129</v>
      </c>
      <c r="B101" s="131" t="s">
        <v>129</v>
      </c>
      <c r="C101" s="131" t="s">
        <v>129</v>
      </c>
      <c r="D101" s="131" t="s">
        <v>129</v>
      </c>
      <c r="E101" s="255" t="s">
        <v>809</v>
      </c>
      <c r="F101" s="131" t="s">
        <v>129</v>
      </c>
      <c r="G101" s="133">
        <f>H101+I101</f>
        <v>4000000</v>
      </c>
      <c r="H101" s="133">
        <v>4000000</v>
      </c>
      <c r="I101" s="133"/>
      <c r="J101" s="133"/>
    </row>
    <row r="102" spans="1:10" ht="50.45" customHeight="1">
      <c r="A102" s="55" t="s">
        <v>103</v>
      </c>
      <c r="B102" s="55" t="s">
        <v>18</v>
      </c>
      <c r="C102" s="55" t="s">
        <v>18</v>
      </c>
      <c r="D102" s="60" t="s">
        <v>193</v>
      </c>
      <c r="E102" s="126"/>
      <c r="F102" s="127"/>
      <c r="G102" s="90">
        <f>G103</f>
        <v>743400</v>
      </c>
      <c r="H102" s="90">
        <f t="shared" ref="H102:J103" si="3">H103</f>
        <v>743400</v>
      </c>
      <c r="I102" s="90">
        <f t="shared" si="3"/>
        <v>0</v>
      </c>
      <c r="J102" s="90">
        <f t="shared" si="3"/>
        <v>0</v>
      </c>
    </row>
    <row r="103" spans="1:10" ht="51.6" customHeight="1">
      <c r="A103" s="55" t="s">
        <v>104</v>
      </c>
      <c r="B103" s="55" t="s">
        <v>18</v>
      </c>
      <c r="C103" s="55" t="s">
        <v>18</v>
      </c>
      <c r="D103" s="60" t="s">
        <v>193</v>
      </c>
      <c r="E103" s="126"/>
      <c r="F103" s="127"/>
      <c r="G103" s="90">
        <f>G104</f>
        <v>743400</v>
      </c>
      <c r="H103" s="90">
        <f t="shared" si="3"/>
        <v>743400</v>
      </c>
      <c r="I103" s="90">
        <f t="shared" si="3"/>
        <v>0</v>
      </c>
      <c r="J103" s="90">
        <f t="shared" si="3"/>
        <v>0</v>
      </c>
    </row>
    <row r="104" spans="1:10" ht="87.6" customHeight="1">
      <c r="A104" s="128" t="s">
        <v>194</v>
      </c>
      <c r="B104" s="124" t="s">
        <v>143</v>
      </c>
      <c r="C104" s="124" t="s">
        <v>36</v>
      </c>
      <c r="D104" s="125" t="s">
        <v>144</v>
      </c>
      <c r="E104" s="126" t="s">
        <v>275</v>
      </c>
      <c r="F104" s="127" t="s">
        <v>221</v>
      </c>
      <c r="G104" s="123">
        <f>H104+I104</f>
        <v>743400</v>
      </c>
      <c r="H104" s="83">
        <f>'дод 3.1'!E70</f>
        <v>743400</v>
      </c>
      <c r="I104" s="123">
        <f>'дод 3.1'!O70</f>
        <v>0</v>
      </c>
      <c r="J104" s="123">
        <f>'дод 3.1'!K70</f>
        <v>0</v>
      </c>
    </row>
    <row r="105" spans="1:10" ht="75" customHeight="1">
      <c r="A105" s="55">
        <v>5100000</v>
      </c>
      <c r="B105" s="84"/>
      <c r="C105" s="84"/>
      <c r="D105" s="60" t="s">
        <v>198</v>
      </c>
      <c r="E105" s="126"/>
      <c r="F105" s="127"/>
      <c r="G105" s="90">
        <f>G106</f>
        <v>12269700</v>
      </c>
      <c r="H105" s="90">
        <f>H106</f>
        <v>12269700</v>
      </c>
      <c r="I105" s="90">
        <f>I106</f>
        <v>0</v>
      </c>
      <c r="J105" s="90">
        <f>J106</f>
        <v>0</v>
      </c>
    </row>
    <row r="106" spans="1:10" ht="67.150000000000006" customHeight="1">
      <c r="A106" s="55">
        <v>5110000</v>
      </c>
      <c r="B106" s="84"/>
      <c r="C106" s="84"/>
      <c r="D106" s="60" t="s">
        <v>198</v>
      </c>
      <c r="E106" s="126"/>
      <c r="F106" s="127"/>
      <c r="G106" s="90">
        <f>G107+G108</f>
        <v>12269700</v>
      </c>
      <c r="H106" s="90">
        <f>H107+H108</f>
        <v>12269700</v>
      </c>
      <c r="I106" s="90">
        <f>I107+I108</f>
        <v>0</v>
      </c>
      <c r="J106" s="90">
        <f>J107+J108</f>
        <v>0</v>
      </c>
    </row>
    <row r="107" spans="1:10" ht="70.900000000000006" customHeight="1">
      <c r="A107" s="219" t="s">
        <v>490</v>
      </c>
      <c r="B107" s="219" t="s">
        <v>491</v>
      </c>
      <c r="C107" s="219" t="s">
        <v>216</v>
      </c>
      <c r="D107" s="220" t="s">
        <v>492</v>
      </c>
      <c r="E107" s="220" t="s">
        <v>217</v>
      </c>
      <c r="F107" s="220" t="s">
        <v>218</v>
      </c>
      <c r="G107" s="123">
        <f>H107+I107</f>
        <v>12000000</v>
      </c>
      <c r="H107" s="123">
        <v>12000000</v>
      </c>
      <c r="I107" s="90"/>
      <c r="J107" s="90"/>
    </row>
    <row r="108" spans="1:10" ht="74.45" customHeight="1">
      <c r="A108" s="128" t="s">
        <v>199</v>
      </c>
      <c r="B108" s="124" t="s">
        <v>143</v>
      </c>
      <c r="C108" s="124" t="s">
        <v>36</v>
      </c>
      <c r="D108" s="125" t="s">
        <v>144</v>
      </c>
      <c r="E108" s="126" t="s">
        <v>275</v>
      </c>
      <c r="F108" s="127" t="s">
        <v>221</v>
      </c>
      <c r="G108" s="123">
        <f>H108+I108</f>
        <v>269700</v>
      </c>
      <c r="H108" s="83">
        <f>'дод 3.1'!E73</f>
        <v>269700</v>
      </c>
      <c r="I108" s="123">
        <f>'дод 3.1'!O73</f>
        <v>0</v>
      </c>
      <c r="J108" s="123">
        <f>'дод 3.1'!K73</f>
        <v>0</v>
      </c>
    </row>
    <row r="109" spans="1:10" ht="23.65" customHeight="1">
      <c r="A109" s="137" t="s">
        <v>509</v>
      </c>
      <c r="B109" s="137" t="s">
        <v>509</v>
      </c>
      <c r="C109" s="137" t="s">
        <v>509</v>
      </c>
      <c r="D109" s="138" t="s">
        <v>539</v>
      </c>
      <c r="E109" s="137" t="s">
        <v>509</v>
      </c>
      <c r="F109" s="137" t="s">
        <v>509</v>
      </c>
      <c r="G109" s="139">
        <f>G10+G16+G21+G25+G33+G38+G41+G44+G49+G52+G55+G60+G64+G70+G73+G77+G84+G88+G102+G105</f>
        <v>51414384</v>
      </c>
      <c r="H109" s="139">
        <f>H10+H16+H21+H25+H33+H38+H41+H44+H49+H52+H55+H60+H64+H70+H73+H77+H84+H88+H102+H105</f>
        <v>44922000</v>
      </c>
      <c r="I109" s="139">
        <f>I10+I16+I21+I25+I33+I38+I41+I44+I49+I52+I55+I60+I64+I70+I73+I77+I84+I88+I102+I105</f>
        <v>6492384</v>
      </c>
      <c r="J109" s="139">
        <f>J10+J16+J21+J25+J33+J38+J41+J44+J49+J52+J55+J60+J64+J70+J73+J77+J84+J88+J102+J105</f>
        <v>3892384</v>
      </c>
    </row>
    <row r="110" spans="1:10">
      <c r="H110" s="53"/>
      <c r="I110" s="53"/>
      <c r="J110" s="53"/>
    </row>
    <row r="111" spans="1:10">
      <c r="H111" s="53"/>
      <c r="I111" s="53"/>
      <c r="J111" s="53"/>
    </row>
    <row r="112" spans="1:10" ht="57.6" customHeight="1">
      <c r="A112" s="82"/>
      <c r="B112" s="442" t="s">
        <v>568</v>
      </c>
      <c r="C112" s="442"/>
      <c r="D112" s="499"/>
      <c r="E112" s="54"/>
      <c r="F112" s="54"/>
      <c r="G112" s="59"/>
      <c r="H112" s="428" t="s">
        <v>460</v>
      </c>
      <c r="I112" s="428"/>
      <c r="J112" s="428"/>
    </row>
    <row r="114" spans="8:8">
      <c r="H114" s="53"/>
    </row>
  </sheetData>
  <mergeCells count="16">
    <mergeCell ref="I1:J1"/>
    <mergeCell ref="I3:J3"/>
    <mergeCell ref="I2:J2"/>
    <mergeCell ref="A4:J4"/>
    <mergeCell ref="H112:J112"/>
    <mergeCell ref="B112:D112"/>
    <mergeCell ref="A7:A8"/>
    <mergeCell ref="B7:B8"/>
    <mergeCell ref="C7:C8"/>
    <mergeCell ref="D7:D8"/>
    <mergeCell ref="B5:D5"/>
    <mergeCell ref="I7:J7"/>
    <mergeCell ref="E7:E8"/>
    <mergeCell ref="F7:F8"/>
    <mergeCell ref="G7:G8"/>
    <mergeCell ref="H7:H8"/>
  </mergeCells>
  <phoneticPr fontId="25" type="noConversion"/>
  <pageMargins left="0.19685039370078741" right="0.19685039370078741" top="0.98425196850393704" bottom="0.19685039370078741" header="0" footer="0"/>
  <pageSetup paperSize="9" scale="65" fitToHeight="32" orientation="landscape" r:id="rId1"/>
  <headerFooter alignWithMargins="0">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9</vt:i4>
      </vt:variant>
      <vt:variant>
        <vt:lpstr>Іменовані діапазони</vt:lpstr>
      </vt:variant>
      <vt:variant>
        <vt:i4>16</vt:i4>
      </vt:variant>
    </vt:vector>
  </HeadingPairs>
  <TitlesOfParts>
    <vt:vector size="25" baseType="lpstr">
      <vt:lpstr>Дод 1 доходи</vt:lpstr>
      <vt:lpstr>дод 2 джерела</vt:lpstr>
      <vt:lpstr>дод.3 </vt:lpstr>
      <vt:lpstr>дод 3.1</vt:lpstr>
      <vt:lpstr>дод 4 кред</vt:lpstr>
      <vt:lpstr>дод.5 трансф</vt:lpstr>
      <vt:lpstr>дод 6 публ ін </vt:lpstr>
      <vt:lpstr>дод 6.1 публ ін  </vt:lpstr>
      <vt:lpstr>дод.7 прогр</vt:lpstr>
      <vt:lpstr>'дод.7 прогр'!Print_Area</vt:lpstr>
      <vt:lpstr>'дод.3 '!Print_Titles</vt:lpstr>
      <vt:lpstr>'дод.7 прогр'!Print_Titles</vt:lpstr>
      <vt:lpstr>'Дод 1 доходи'!Заголовки_для_друку</vt:lpstr>
      <vt:lpstr>'дод 3.1'!Заголовки_для_друку</vt:lpstr>
      <vt:lpstr>'дод 6 публ ін '!Заголовки_для_друку</vt:lpstr>
      <vt:lpstr>'дод 6.1 публ ін  '!Заголовки_для_друку</vt:lpstr>
      <vt:lpstr>'дод.3 '!Заголовки_для_друку</vt:lpstr>
      <vt:lpstr>'дод.7 прогр'!Заголовки_для_друку</vt:lpstr>
      <vt:lpstr>'Дод 1 доходи'!Область_друку</vt:lpstr>
      <vt:lpstr>'дод 3.1'!Область_друку</vt:lpstr>
      <vt:lpstr>'дод 6 публ ін '!Область_друку</vt:lpstr>
      <vt:lpstr>'дод 6.1 публ ін  '!Область_друку</vt:lpstr>
      <vt:lpstr>'дод.3 '!Область_друку</vt:lpstr>
      <vt:lpstr>'дод.5 трансф'!Область_друку</vt:lpstr>
      <vt:lpstr>'дод.7 прогр'!Область_друку</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Ficaj</dc:creator>
  <cp:lastModifiedBy>101400323</cp:lastModifiedBy>
  <cp:lastPrinted>2026-10-19T10:30:34Z</cp:lastPrinted>
  <dcterms:created xsi:type="dcterms:W3CDTF">2017-01-16T14:03:45Z</dcterms:created>
  <dcterms:modified xsi:type="dcterms:W3CDTF">2026-10-21T14:20:43Z</dcterms:modified>
</cp:coreProperties>
</file>